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patrick alimorong\Desktop\"/>
    </mc:Choice>
  </mc:AlternateContent>
  <xr:revisionPtr revIDLastSave="0" documentId="13_ncr:1_{0F4B8546-E754-4FEB-9343-3375E01A85F8}" xr6:coauthVersionLast="47" xr6:coauthVersionMax="47" xr10:uidLastSave="{00000000-0000-0000-0000-000000000000}"/>
  <bookViews>
    <workbookView xWindow="-108" yWindow="-108" windowWidth="30936" windowHeight="16896" tabRatio="901" firstSheet="2" activeTab="2" xr2:uid="{00000000-000D-0000-FFFF-FFFF00000000}"/>
  </bookViews>
  <sheets>
    <sheet name="Fringe Rate Form Legal" sheetId="112" state="hidden" r:id="rId1"/>
    <sheet name="Fringe Rate Form Letter" sheetId="114" state="hidden" r:id="rId2"/>
    <sheet name="Before you Begin Instructions" sheetId="111" r:id="rId3"/>
    <sheet name="NEW UOS&amp;UDC Allocations" sheetId="141" r:id="rId4"/>
    <sheet name="Budget Summary by Program" sheetId="76" r:id="rId5"/>
    <sheet name="Budget Summary w Capital" sheetId="108" state="hidden" r:id="rId6"/>
    <sheet name="App B-1 w Capital Page 1" sheetId="14" state="hidden" r:id="rId7"/>
    <sheet name="B-1 BgtJustf w Capital" sheetId="110" state="hidden" r:id="rId8"/>
    <sheet name="Budget Summary by Program (2)" sheetId="128" r:id="rId9"/>
    <sheet name="UOS Cost Alloc. B-1 Pg 1" sheetId="109" r:id="rId10"/>
    <sheet name="Bdgt Justf B-1 Pg 2 " sheetId="93" r:id="rId11"/>
    <sheet name="App B-2 Page 1" sheetId="94" state="hidden" r:id="rId12"/>
    <sheet name="B-2 page 2 BgtJustf" sheetId="95" state="hidden" r:id="rId13"/>
    <sheet name="App B-3 Page 1" sheetId="98" state="hidden" r:id="rId14"/>
    <sheet name="B-3 page 2 BgtJustf" sheetId="99" state="hidden" r:id="rId15"/>
    <sheet name="App B-4 Page 1" sheetId="100" state="hidden" r:id="rId16"/>
    <sheet name="B-4 page 2 BgtJustf" sheetId="101" state="hidden" r:id="rId17"/>
    <sheet name="App B-5 Page 1" sheetId="102" state="hidden" r:id="rId18"/>
    <sheet name="B-5 page 2 BgtJustf" sheetId="103" state="hidden" r:id="rId19"/>
    <sheet name="App B-6 Page 1" sheetId="104" state="hidden" r:id="rId20"/>
    <sheet name="B-6 page 2 BgtJustf" sheetId="105" state="hidden" r:id="rId21"/>
    <sheet name="App B-7 Page 1" sheetId="106" state="hidden" r:id="rId22"/>
    <sheet name="B-7 page 2 BgtJustf" sheetId="107" state="hidden" r:id="rId23"/>
    <sheet name="UOS Cost Alloc. B-2 Pg 1" sheetId="118" r:id="rId24"/>
    <sheet name="Bdgt Justf B-2 Pg 2 " sheetId="119" r:id="rId25"/>
    <sheet name="UOS Cost Alloc. B-1a Pg 1" sheetId="120" r:id="rId26"/>
    <sheet name="Bdgt Justf B-1a Pg 2 " sheetId="121" r:id="rId27"/>
    <sheet name="UOS Cost Alloc. B-2a Pg 1" sheetId="122" r:id="rId28"/>
    <sheet name="Bdgt Justf B-2a Pg 2 " sheetId="123" r:id="rId29"/>
    <sheet name="UOS Cost Alloc. B-1b Pg 1" sheetId="124" r:id="rId30"/>
    <sheet name="Bdgt Justf B-1b Pg 2 " sheetId="125" r:id="rId31"/>
    <sheet name="UOS Cost Alloc. B-2b Pg 1" sheetId="131" r:id="rId32"/>
    <sheet name="Bdgt Justf B-2b Pg 2 " sheetId="127" r:id="rId33"/>
    <sheet name="UOS Cost Alloc. B-3 Pg 1" sheetId="132" r:id="rId34"/>
    <sheet name="Bdgt Justf B-3 Pg 2" sheetId="129" r:id="rId35"/>
    <sheet name="UOS Cost Alloc. B-4 Pg 1" sheetId="135" r:id="rId36"/>
    <sheet name="Bdgt Justf B-4 Pg 2" sheetId="136" r:id="rId37"/>
    <sheet name="UOS Cost Alloc. B-3a Pg 1" sheetId="126" r:id="rId38"/>
    <sheet name="Bdgt Justf B-3a Pg 2" sheetId="130" r:id="rId39"/>
    <sheet name="UOS Cost Alloc. B-4a Pg 1" sheetId="138" r:id="rId40"/>
    <sheet name="Bdgt Justf B-4a Pg 2" sheetId="137" r:id="rId41"/>
    <sheet name="UOS Cost Alloc. B-3b Pg 1" sheetId="134" r:id="rId42"/>
    <sheet name="Bdgt Justf B-3b Pg 2" sheetId="133" r:id="rId43"/>
    <sheet name="UOS Cost Alloc. B-4b Pg 1" sheetId="140" r:id="rId44"/>
    <sheet name="Bdgt Justf B-4b Pg 2" sheetId="139" r:id="rId45"/>
    <sheet name="DROPDOWN FUND SOURCES" sheetId="83" r:id="rId46"/>
    <sheet name="DROPDOWN CONTRACTTYPE" sheetId="82" r:id="rId47"/>
    <sheet name="DROPDOWN HHS Service Modes" sheetId="117" r:id="rId48"/>
  </sheets>
  <externalReferences>
    <externalReference r:id="rId49"/>
    <externalReference r:id="rId50"/>
    <externalReference r:id="rId51"/>
    <externalReference r:id="rId52"/>
    <externalReference r:id="rId53"/>
  </externalReferences>
  <definedNames>
    <definedName name="_xlnm._FilterDatabase" localSheetId="47" hidden="1">'DROPDOWN HHS Service Modes'!$A$1:$C$1</definedName>
    <definedName name="CONTRACTTYPE" localSheetId="3">'[1]DROPDOWN CONTRACTTYPE'!$A$1:$A$2</definedName>
    <definedName name="CONTRACTTYPE">'DROPDOWN CONTRACTTYPE'!$A$1:$A$2</definedName>
    <definedName name="DPHFNDSRC" localSheetId="7">#REF!</definedName>
    <definedName name="DPHFNDSRC" localSheetId="34">#REF!</definedName>
    <definedName name="DPHFNDSRC" localSheetId="38">#REF!</definedName>
    <definedName name="DPHFNDSRC" localSheetId="42">#REF!</definedName>
    <definedName name="DPHFNDSRC" localSheetId="36">#REF!</definedName>
    <definedName name="DPHFNDSRC" localSheetId="40">#REF!</definedName>
    <definedName name="DPHFNDSRC" localSheetId="44">#REF!</definedName>
    <definedName name="DPHFNDSRC" localSheetId="8">#REF!</definedName>
    <definedName name="DPHFNDSRC" localSheetId="5">#REF!</definedName>
    <definedName name="DPHFNDSRC" localSheetId="1">#REF!</definedName>
    <definedName name="DPHFNDSRC" localSheetId="3">#REF!</definedName>
    <definedName name="DPHFNDSRC" localSheetId="9">#REF!</definedName>
    <definedName name="DPHFNDSRC" localSheetId="25">#REF!</definedName>
    <definedName name="DPHFNDSRC" localSheetId="29">#REF!</definedName>
    <definedName name="DPHFNDSRC" localSheetId="23">#REF!</definedName>
    <definedName name="DPHFNDSRC" localSheetId="27">#REF!</definedName>
    <definedName name="DPHFNDSRC" localSheetId="31">#REF!</definedName>
    <definedName name="DPHFNDSRC" localSheetId="33">#REF!</definedName>
    <definedName name="DPHFNDSRC" localSheetId="37">#REF!</definedName>
    <definedName name="DPHFNDSRC" localSheetId="41">#REF!</definedName>
    <definedName name="DPHFNDSRC" localSheetId="35">#REF!</definedName>
    <definedName name="DPHFNDSRC" localSheetId="39">#REF!</definedName>
    <definedName name="DPHFNDSRC" localSheetId="43">#REF!</definedName>
    <definedName name="DPHFNDSRC">#REF!</definedName>
    <definedName name="DPHFUNDSRCS" localSheetId="3">'[1]DROPDOWN FUND SOURCES'!$A$2:$A$163</definedName>
    <definedName name="DPHFUNDSRCS">'DROPDOWN FUND SOURCES'!$A$2:$A$163</definedName>
    <definedName name="F" localSheetId="42">#REF!</definedName>
    <definedName name="F" localSheetId="36">#REF!</definedName>
    <definedName name="F" localSheetId="40">#REF!</definedName>
    <definedName name="F" localSheetId="44">#REF!</definedName>
    <definedName name="F" localSheetId="31">#REF!</definedName>
    <definedName name="F" localSheetId="33">#REF!</definedName>
    <definedName name="F" localSheetId="41">#REF!</definedName>
    <definedName name="F" localSheetId="35">#REF!</definedName>
    <definedName name="F" localSheetId="39">#REF!</definedName>
    <definedName name="F" localSheetId="43">#REF!</definedName>
    <definedName name="F">#REF!</definedName>
    <definedName name="HELGA">#REF!</definedName>
    <definedName name="MHFUNDSRC">'[2]DROPDOWN FUND SOURCES'!$A$2:$A$89</definedName>
    <definedName name="MHGRANTS" localSheetId="7">#REF!</definedName>
    <definedName name="MHGRANTS" localSheetId="34">#REF!</definedName>
    <definedName name="MHGRANTS" localSheetId="38">#REF!</definedName>
    <definedName name="MHGRANTS" localSheetId="42">#REF!</definedName>
    <definedName name="MHGRANTS" localSheetId="36">#REF!</definedName>
    <definedName name="MHGRANTS" localSheetId="40">#REF!</definedName>
    <definedName name="MHGRANTS" localSheetId="44">#REF!</definedName>
    <definedName name="MHGRANTS" localSheetId="8">#REF!</definedName>
    <definedName name="MHGRANTS" localSheetId="5">#REF!</definedName>
    <definedName name="MHGRANTS" localSheetId="1">#REF!</definedName>
    <definedName name="MHGRANTS" localSheetId="3">#REF!</definedName>
    <definedName name="MHGRANTS" localSheetId="9">#REF!</definedName>
    <definedName name="MHGRANTS" localSheetId="25">#REF!</definedName>
    <definedName name="MHGRANTS" localSheetId="29">#REF!</definedName>
    <definedName name="MHGRANTS" localSheetId="23">#REF!</definedName>
    <definedName name="MHGRANTS" localSheetId="27">#REF!</definedName>
    <definedName name="MHGRANTS" localSheetId="31">#REF!</definedName>
    <definedName name="MHGRANTS" localSheetId="33">#REF!</definedName>
    <definedName name="MHGRANTS" localSheetId="37">#REF!</definedName>
    <definedName name="MHGRANTS" localSheetId="41">#REF!</definedName>
    <definedName name="MHGRANTS" localSheetId="35">#REF!</definedName>
    <definedName name="MHGRANTS" localSheetId="39">#REF!</definedName>
    <definedName name="MHGRANTS" localSheetId="43">#REF!</definedName>
    <definedName name="MHGRANTS">#REF!</definedName>
    <definedName name="MHSA" localSheetId="7">#REF!</definedName>
    <definedName name="MHSA" localSheetId="34">#REF!</definedName>
    <definedName name="MHSA" localSheetId="38">#REF!</definedName>
    <definedName name="MHSA" localSheetId="42">#REF!</definedName>
    <definedName name="MHSA" localSheetId="36">#REF!</definedName>
    <definedName name="MHSA" localSheetId="40">#REF!</definedName>
    <definedName name="MHSA" localSheetId="44">#REF!</definedName>
    <definedName name="MHSA" localSheetId="8">#REF!</definedName>
    <definedName name="MHSA" localSheetId="5">#REF!</definedName>
    <definedName name="MHSA" localSheetId="1">#REF!</definedName>
    <definedName name="MHSA" localSheetId="3">#REF!</definedName>
    <definedName name="MHSA" localSheetId="9">#REF!</definedName>
    <definedName name="MHSA" localSheetId="25">#REF!</definedName>
    <definedName name="MHSA" localSheetId="29">#REF!</definedName>
    <definedName name="MHSA" localSheetId="23">#REF!</definedName>
    <definedName name="MHSA" localSheetId="27">#REF!</definedName>
    <definedName name="MHSA" localSheetId="31">#REF!</definedName>
    <definedName name="MHSA" localSheetId="33">#REF!</definedName>
    <definedName name="MHSA" localSheetId="37">#REF!</definedName>
    <definedName name="MHSA" localSheetId="41">#REF!</definedName>
    <definedName name="MHSA" localSheetId="35">#REF!</definedName>
    <definedName name="MHSA" localSheetId="39">#REF!</definedName>
    <definedName name="MHSA" localSheetId="43">#REF!</definedName>
    <definedName name="MHSA">#REF!</definedName>
    <definedName name="NEW">#REF!</definedName>
    <definedName name="NONDPHFNDSRC" localSheetId="7">#REF!</definedName>
    <definedName name="NONDPHFNDSRC" localSheetId="34">#REF!</definedName>
    <definedName name="NONDPHFNDSRC" localSheetId="38">#REF!</definedName>
    <definedName name="NONDPHFNDSRC" localSheetId="42">#REF!</definedName>
    <definedName name="NONDPHFNDSRC" localSheetId="36">#REF!</definedName>
    <definedName name="NONDPHFNDSRC" localSheetId="40">#REF!</definedName>
    <definedName name="NONDPHFNDSRC" localSheetId="44">#REF!</definedName>
    <definedName name="NONDPHFNDSRC" localSheetId="8">#REF!</definedName>
    <definedName name="NONDPHFNDSRC" localSheetId="5">#REF!</definedName>
    <definedName name="NONDPHFNDSRC" localSheetId="1">#REF!</definedName>
    <definedName name="NONDPHFNDSRC" localSheetId="9">#REF!</definedName>
    <definedName name="NONDPHFNDSRC" localSheetId="25">#REF!</definedName>
    <definedName name="NONDPHFNDSRC" localSheetId="29">#REF!</definedName>
    <definedName name="NONDPHFNDSRC" localSheetId="23">#REF!</definedName>
    <definedName name="NONDPHFNDSRC" localSheetId="27">#REF!</definedName>
    <definedName name="NONDPHFNDSRC" localSheetId="31">#REF!</definedName>
    <definedName name="NONDPHFNDSRC" localSheetId="33">#REF!</definedName>
    <definedName name="NONDPHFNDSRC" localSheetId="37">#REF!</definedName>
    <definedName name="NONDPHFNDSRC" localSheetId="41">#REF!</definedName>
    <definedName name="NONDPHFNDSRC" localSheetId="35">#REF!</definedName>
    <definedName name="NONDPHFNDSRC" localSheetId="39">#REF!</definedName>
    <definedName name="NONDPHFNDSRC" localSheetId="43">#REF!</definedName>
    <definedName name="NONDPHFNDSRC">#REF!</definedName>
    <definedName name="NONDPHFUNDSRC">'[2]DROPDOWN FUND SOURCES'!$A$162:$A$165</definedName>
    <definedName name="NONDPHFUNDSRCS" localSheetId="3">'[1]DROPDOWN FUND SOURCES'!$A$164:$A$167</definedName>
    <definedName name="NONDPHFUNDSRCS">'DROPDOWN FUND SOURCES'!$A$164:$A$167</definedName>
    <definedName name="OTHERDPHFUNDSRC">'[2]DROPDOWN FUND SOURCES'!$A$132:$A$161</definedName>
    <definedName name="OTHERREVENUES" localSheetId="7">#REF!</definedName>
    <definedName name="OTHERREVENUES" localSheetId="34">#REF!</definedName>
    <definedName name="OTHERREVENUES" localSheetId="38">#REF!</definedName>
    <definedName name="OTHERREVENUES" localSheetId="42">#REF!</definedName>
    <definedName name="OTHERREVENUES" localSheetId="36">#REF!</definedName>
    <definedName name="OTHERREVENUES" localSheetId="40">#REF!</definedName>
    <definedName name="OTHERREVENUES" localSheetId="44">#REF!</definedName>
    <definedName name="OTHERREVENUES" localSheetId="8">#REF!</definedName>
    <definedName name="OTHERREVENUES" localSheetId="5">#REF!</definedName>
    <definedName name="OTHERREVENUES" localSheetId="1">#REF!</definedName>
    <definedName name="OTHERREVENUES" localSheetId="3">#REF!</definedName>
    <definedName name="OTHERREVENUES" localSheetId="9">#REF!</definedName>
    <definedName name="OTHERREVENUES" localSheetId="25">#REF!</definedName>
    <definedName name="OTHERREVENUES" localSheetId="29">#REF!</definedName>
    <definedName name="OTHERREVENUES" localSheetId="23">#REF!</definedName>
    <definedName name="OTHERREVENUES" localSheetId="27">#REF!</definedName>
    <definedName name="OTHERREVENUES" localSheetId="31">#REF!</definedName>
    <definedName name="OTHERREVENUES" localSheetId="33">#REF!</definedName>
    <definedName name="OTHERREVENUES" localSheetId="37">#REF!</definedName>
    <definedName name="OTHERREVENUES" localSheetId="41">#REF!</definedName>
    <definedName name="OTHERREVENUES" localSheetId="35">#REF!</definedName>
    <definedName name="OTHERREVENUES" localSheetId="39">#REF!</definedName>
    <definedName name="OTHERREVENUES" localSheetId="43">#REF!</definedName>
    <definedName name="OTHERREVENUES">#REF!</definedName>
    <definedName name="_xlnm.Print_Area" localSheetId="6">'App B-1 w Capital Page 1'!$A$1:$I$51</definedName>
    <definedName name="_xlnm.Print_Area" localSheetId="11">'App B-2 Page 1'!$A$1:$I$47</definedName>
    <definedName name="_xlnm.Print_Area" localSheetId="13">'App B-3 Page 1'!$A$1:$I$47</definedName>
    <definedName name="_xlnm.Print_Area" localSheetId="15">'App B-4 Page 1'!$A$1:$I$47</definedName>
    <definedName name="_xlnm.Print_Area" localSheetId="17">'App B-5 Page 1'!$A$1:$I$47</definedName>
    <definedName name="_xlnm.Print_Area" localSheetId="19">'App B-6 Page 1'!$A$1:$I$47</definedName>
    <definedName name="_xlnm.Print_Area" localSheetId="21">'App B-7 Page 1'!$A$1:$I$47</definedName>
    <definedName name="_xlnm.Print_Area" localSheetId="7">'B-1 BgtJustf w Capital'!$A$1:$F$152</definedName>
    <definedName name="_xlnm.Print_Area" localSheetId="12">'B-2 page 2 BgtJustf'!$A$1:$F$152</definedName>
    <definedName name="_xlnm.Print_Area" localSheetId="14">'B-3 page 2 BgtJustf'!$A$1:$F$152</definedName>
    <definedName name="_xlnm.Print_Area" localSheetId="16">'B-4 page 2 BgtJustf'!$A$1:$F$152</definedName>
    <definedName name="_xlnm.Print_Area" localSheetId="18">'B-5 page 2 BgtJustf'!$A$1:$F$152</definedName>
    <definedName name="_xlnm.Print_Area" localSheetId="20">'B-6 page 2 BgtJustf'!$A$1:$F$152</definedName>
    <definedName name="_xlnm.Print_Area" localSheetId="22">'B-7 page 2 BgtJustf'!$A$1:$F$152</definedName>
    <definedName name="_xlnm.Print_Area" localSheetId="10">'Bdgt Justf B-1 Pg 2 '!$A$1:$F$159</definedName>
    <definedName name="_xlnm.Print_Area" localSheetId="26">'Bdgt Justf B-1a Pg 2 '!$A$1:$F$159</definedName>
    <definedName name="_xlnm.Print_Area" localSheetId="30">'Bdgt Justf B-1b Pg 2 '!$A$1:$F$159</definedName>
    <definedName name="_xlnm.Print_Area" localSheetId="24">'Bdgt Justf B-2 Pg 2 '!$A$1:$F$159</definedName>
    <definedName name="_xlnm.Print_Area" localSheetId="28">'Bdgt Justf B-2a Pg 2 '!$A$1:$F$159</definedName>
    <definedName name="_xlnm.Print_Area" localSheetId="32">'Bdgt Justf B-2b Pg 2 '!$A$1:$F$159</definedName>
    <definedName name="_xlnm.Print_Area" localSheetId="34">'Bdgt Justf B-3 Pg 2'!$A$1:$F$159</definedName>
    <definedName name="_xlnm.Print_Area" localSheetId="38">'Bdgt Justf B-3a Pg 2'!$A$1:$F$159</definedName>
    <definedName name="_xlnm.Print_Area" localSheetId="42">'Bdgt Justf B-3b Pg 2'!$A$1:$F$159</definedName>
    <definedName name="_xlnm.Print_Area" localSheetId="36">'Bdgt Justf B-4 Pg 2'!$A$1:$F$159</definedName>
    <definedName name="_xlnm.Print_Area" localSheetId="40">'Bdgt Justf B-4a Pg 2'!$A$1:$F$159</definedName>
    <definedName name="_xlnm.Print_Area" localSheetId="44">'Bdgt Justf B-4b Pg 2'!$A$1:$F$159</definedName>
    <definedName name="_xlnm.Print_Area" localSheetId="2">'Before you Begin Instructions'!$A$1:$A$47</definedName>
    <definedName name="_xlnm.Print_Area" localSheetId="4">'Budget Summary by Program'!$A$1:$H$41</definedName>
    <definedName name="_xlnm.Print_Area" localSheetId="8">'Budget Summary by Program (2)'!$A$1:$I$41</definedName>
    <definedName name="_xlnm.Print_Area" localSheetId="5">'Budget Summary w Capital'!$A$1:$I$42</definedName>
    <definedName name="_xlnm.Print_Area" localSheetId="45">'DROPDOWN FUND SOURCES'!$A$1:$B$166</definedName>
    <definedName name="_xlnm.Print_Area" localSheetId="0">'Fringe Rate Form Legal'!$A$1:$F$45</definedName>
    <definedName name="_xlnm.Print_Area" localSheetId="1">'Fringe Rate Form Letter'!$A$1:$F$41</definedName>
    <definedName name="_xlnm.Print_Area" localSheetId="3">'NEW UOS&amp;UDC Allocations'!$A$1:$K$101</definedName>
    <definedName name="_xlnm.Print_Area" localSheetId="9">'UOS Cost Alloc. B-1 Pg 1'!$A$1:$K$46</definedName>
    <definedName name="_xlnm.Print_Area" localSheetId="25">'UOS Cost Alloc. B-1a Pg 1'!$A$1:$K$46</definedName>
    <definedName name="_xlnm.Print_Area" localSheetId="29">'UOS Cost Alloc. B-1b Pg 1'!$A$1:$K$46</definedName>
    <definedName name="_xlnm.Print_Area" localSheetId="23">'UOS Cost Alloc. B-2 Pg 1'!$A$1:$K$46</definedName>
    <definedName name="_xlnm.Print_Area" localSheetId="27">'UOS Cost Alloc. B-2a Pg 1'!$A$1:$K$46</definedName>
    <definedName name="_xlnm.Print_Area" localSheetId="31">'UOS Cost Alloc. B-2b Pg 1'!$A$1:$K$46</definedName>
    <definedName name="_xlnm.Print_Area" localSheetId="33">'UOS Cost Alloc. B-3 Pg 1'!$A$1:$K$46</definedName>
    <definedName name="_xlnm.Print_Area" localSheetId="37">'UOS Cost Alloc. B-3a Pg 1'!$A$1:$K$46</definedName>
    <definedName name="_xlnm.Print_Area" localSheetId="41">'UOS Cost Alloc. B-3b Pg 1'!$A$1:$K$46</definedName>
    <definedName name="_xlnm.Print_Area" localSheetId="35">'UOS Cost Alloc. B-4 Pg 1'!$A$1:$K$46</definedName>
    <definedName name="_xlnm.Print_Area" localSheetId="39">'UOS Cost Alloc. B-4a Pg 1'!$A$1:$K$46</definedName>
    <definedName name="_xlnm.Print_Area" localSheetId="43">'UOS Cost Alloc. B-4b Pg 1'!$A$1:$K$46</definedName>
    <definedName name="PRIORYEAR" localSheetId="7">#REF!</definedName>
    <definedName name="PRIORYEAR" localSheetId="34">#REF!</definedName>
    <definedName name="PRIORYEAR" localSheetId="38">#REF!</definedName>
    <definedName name="PRIORYEAR" localSheetId="42">#REF!</definedName>
    <definedName name="PRIORYEAR" localSheetId="36">#REF!</definedName>
    <definedName name="PRIORYEAR" localSheetId="40">#REF!</definedName>
    <definedName name="PRIORYEAR" localSheetId="44">#REF!</definedName>
    <definedName name="PRIORYEAR" localSheetId="8">#REF!</definedName>
    <definedName name="PRIORYEAR" localSheetId="5">#REF!</definedName>
    <definedName name="PRIORYEAR" localSheetId="1">#REF!</definedName>
    <definedName name="PRIORYEAR" localSheetId="3">#REF!</definedName>
    <definedName name="PRIORYEAR" localSheetId="9">#REF!</definedName>
    <definedName name="PRIORYEAR" localSheetId="25">#REF!</definedName>
    <definedName name="PRIORYEAR" localSheetId="29">#REF!</definedName>
    <definedName name="PRIORYEAR" localSheetId="23">#REF!</definedName>
    <definedName name="PRIORYEAR" localSheetId="27">#REF!</definedName>
    <definedName name="PRIORYEAR" localSheetId="31">#REF!</definedName>
    <definedName name="PRIORYEAR" localSheetId="33">#REF!</definedName>
    <definedName name="PRIORYEAR" localSheetId="37">#REF!</definedName>
    <definedName name="PRIORYEAR" localSheetId="41">#REF!</definedName>
    <definedName name="PRIORYEAR" localSheetId="35">#REF!</definedName>
    <definedName name="PRIORYEAR" localSheetId="39">#REF!</definedName>
    <definedName name="PRIORYEAR" localSheetId="43">#REF!</definedName>
    <definedName name="PRIORYEAR">#REF!</definedName>
    <definedName name="SAFUNDSRC">'[2]DROPDOWN FUND SOURCES'!$A$90:$A$131</definedName>
    <definedName name="SAGF" localSheetId="7">#REF!</definedName>
    <definedName name="SAGF" localSheetId="34">#REF!</definedName>
    <definedName name="SAGF" localSheetId="38">#REF!</definedName>
    <definedName name="SAGF" localSheetId="42">#REF!</definedName>
    <definedName name="SAGF" localSheetId="36">#REF!</definedName>
    <definedName name="SAGF" localSheetId="40">#REF!</definedName>
    <definedName name="SAGF" localSheetId="44">#REF!</definedName>
    <definedName name="SAGF" localSheetId="8">#REF!</definedName>
    <definedName name="SAGF" localSheetId="5">#REF!</definedName>
    <definedName name="SAGF" localSheetId="1">#REF!</definedName>
    <definedName name="SAGF" localSheetId="3">#REF!</definedName>
    <definedName name="SAGF" localSheetId="9">#REF!</definedName>
    <definedName name="SAGF" localSheetId="25">#REF!</definedName>
    <definedName name="SAGF" localSheetId="29">#REF!</definedName>
    <definedName name="SAGF" localSheetId="23">#REF!</definedName>
    <definedName name="SAGF" localSheetId="27">#REF!</definedName>
    <definedName name="SAGF" localSheetId="31">#REF!</definedName>
    <definedName name="SAGF" localSheetId="33">#REF!</definedName>
    <definedName name="SAGF" localSheetId="37">#REF!</definedName>
    <definedName name="SAGF" localSheetId="41">#REF!</definedName>
    <definedName name="SAGF" localSheetId="35">#REF!</definedName>
    <definedName name="SAGF" localSheetId="39">#REF!</definedName>
    <definedName name="SAGF" localSheetId="43">#REF!</definedName>
    <definedName name="SAGF">#REF!</definedName>
    <definedName name="SAGRANTS" localSheetId="7">#REF!</definedName>
    <definedName name="SAGRANTS" localSheetId="34">#REF!</definedName>
    <definedName name="SAGRANTS" localSheetId="38">#REF!</definedName>
    <definedName name="SAGRANTS" localSheetId="42">#REF!</definedName>
    <definedName name="SAGRANTS" localSheetId="36">#REF!</definedName>
    <definedName name="SAGRANTS" localSheetId="40">#REF!</definedName>
    <definedName name="SAGRANTS" localSheetId="44">#REF!</definedName>
    <definedName name="SAGRANTS" localSheetId="8">#REF!</definedName>
    <definedName name="SAGRANTS" localSheetId="5">#REF!</definedName>
    <definedName name="SAGRANTS" localSheetId="1">#REF!</definedName>
    <definedName name="SAGRANTS" localSheetId="3">#REF!</definedName>
    <definedName name="SAGRANTS" localSheetId="9">#REF!</definedName>
    <definedName name="SAGRANTS" localSheetId="25">#REF!</definedName>
    <definedName name="SAGRANTS" localSheetId="29">#REF!</definedName>
    <definedName name="SAGRANTS" localSheetId="23">#REF!</definedName>
    <definedName name="SAGRANTS" localSheetId="27">#REF!</definedName>
    <definedName name="SAGRANTS" localSheetId="31">#REF!</definedName>
    <definedName name="SAGRANTS" localSheetId="33">#REF!</definedName>
    <definedName name="SAGRANTS" localSheetId="37">#REF!</definedName>
    <definedName name="SAGRANTS" localSheetId="41">#REF!</definedName>
    <definedName name="SAGRANTS" localSheetId="35">#REF!</definedName>
    <definedName name="SAGRANTS" localSheetId="39">#REF!</definedName>
    <definedName name="SAGRANTS" localSheetId="43">#REF!</definedName>
    <definedName name="SAGRANTS">#REF!</definedName>
    <definedName name="SAWORKORDERS" localSheetId="7">#REF!</definedName>
    <definedName name="SAWORKORDERS" localSheetId="34">#REF!</definedName>
    <definedName name="SAWORKORDERS" localSheetId="38">#REF!</definedName>
    <definedName name="SAWORKORDERS" localSheetId="42">#REF!</definedName>
    <definedName name="SAWORKORDERS" localSheetId="36">#REF!</definedName>
    <definedName name="SAWORKORDERS" localSheetId="40">#REF!</definedName>
    <definedName name="SAWORKORDERS" localSheetId="44">#REF!</definedName>
    <definedName name="SAWORKORDERS" localSheetId="8">#REF!</definedName>
    <definedName name="SAWORKORDERS" localSheetId="5">#REF!</definedName>
    <definedName name="SAWORKORDERS" localSheetId="1">#REF!</definedName>
    <definedName name="SAWORKORDERS" localSheetId="9">#REF!</definedName>
    <definedName name="SAWORKORDERS" localSheetId="25">#REF!</definedName>
    <definedName name="SAWORKORDERS" localSheetId="29">#REF!</definedName>
    <definedName name="SAWORKORDERS" localSheetId="23">#REF!</definedName>
    <definedName name="SAWORKORDERS" localSheetId="27">#REF!</definedName>
    <definedName name="SAWORKORDERS" localSheetId="31">#REF!</definedName>
    <definedName name="SAWORKORDERS" localSheetId="33">#REF!</definedName>
    <definedName name="SAWORKORDERS" localSheetId="37">#REF!</definedName>
    <definedName name="SAWORKORDERS" localSheetId="41">#REF!</definedName>
    <definedName name="SAWORKORDERS" localSheetId="35">#REF!</definedName>
    <definedName name="SAWORKORDERS" localSheetId="39">#REF!</definedName>
    <definedName name="SAWORKORDERS" localSheetId="43">#REF!</definedName>
    <definedName name="SAWORKORDERS">#REF!</definedName>
    <definedName name="SGF" localSheetId="7">#REF!</definedName>
    <definedName name="SGF" localSheetId="34">#REF!</definedName>
    <definedName name="SGF" localSheetId="38">#REF!</definedName>
    <definedName name="SGF" localSheetId="42">#REF!</definedName>
    <definedName name="SGF" localSheetId="36">#REF!</definedName>
    <definedName name="SGF" localSheetId="40">#REF!</definedName>
    <definedName name="SGF" localSheetId="44">#REF!</definedName>
    <definedName name="SGF" localSheetId="8">#REF!</definedName>
    <definedName name="SGF" localSheetId="5">#REF!</definedName>
    <definedName name="SGF" localSheetId="1">#REF!</definedName>
    <definedName name="SGF" localSheetId="9">#REF!</definedName>
    <definedName name="SGF" localSheetId="25">#REF!</definedName>
    <definedName name="SGF" localSheetId="29">#REF!</definedName>
    <definedName name="SGF" localSheetId="23">#REF!</definedName>
    <definedName name="SGF" localSheetId="27">#REF!</definedName>
    <definedName name="SGF" localSheetId="31">#REF!</definedName>
    <definedName name="SGF" localSheetId="33">#REF!</definedName>
    <definedName name="SGF" localSheetId="37">#REF!</definedName>
    <definedName name="SGF" localSheetId="41">#REF!</definedName>
    <definedName name="SGF" localSheetId="35">#REF!</definedName>
    <definedName name="SGF" localSheetId="39">#REF!</definedName>
    <definedName name="SGF" localSheetId="43">#REF!</definedName>
    <definedName name="SGF">#REF!</definedName>
    <definedName name="SVCMODE" localSheetId="34">#REF!</definedName>
    <definedName name="SVCMODE" localSheetId="38">#REF!</definedName>
    <definedName name="SVCMODE" localSheetId="42">#REF!</definedName>
    <definedName name="SVCMODE" localSheetId="36">#REF!</definedName>
    <definedName name="SVCMODE" localSheetId="40">#REF!</definedName>
    <definedName name="SVCMODE" localSheetId="44">#REF!</definedName>
    <definedName name="SVCMODE" localSheetId="8">#REF!</definedName>
    <definedName name="SVCMODE" localSheetId="31">#REF!</definedName>
    <definedName name="SVCMODE" localSheetId="33">#REF!</definedName>
    <definedName name="SVCMODE" localSheetId="41">#REF!</definedName>
    <definedName name="SVCMODE" localSheetId="35">#REF!</definedName>
    <definedName name="SVCMODE" localSheetId="39">#REF!</definedName>
    <definedName name="SVCMODE" localSheetId="43">#REF!</definedName>
    <definedName name="SVCMODE">#REF!</definedName>
    <definedName name="WORKORDERS" localSheetId="7">#REF!</definedName>
    <definedName name="WORKORDERS" localSheetId="34">#REF!</definedName>
    <definedName name="WORKORDERS" localSheetId="38">#REF!</definedName>
    <definedName name="WORKORDERS" localSheetId="42">#REF!</definedName>
    <definedName name="WORKORDERS" localSheetId="36">#REF!</definedName>
    <definedName name="WORKORDERS" localSheetId="40">#REF!</definedName>
    <definedName name="WORKORDERS" localSheetId="44">#REF!</definedName>
    <definedName name="WORKORDERS" localSheetId="8">#REF!</definedName>
    <definedName name="WORKORDERS" localSheetId="5">#REF!</definedName>
    <definedName name="WORKORDERS" localSheetId="1">#REF!</definedName>
    <definedName name="WORKORDERS" localSheetId="9">#REF!</definedName>
    <definedName name="WORKORDERS" localSheetId="25">#REF!</definedName>
    <definedName name="WORKORDERS" localSheetId="29">#REF!</definedName>
    <definedName name="WORKORDERS" localSheetId="23">#REF!</definedName>
    <definedName name="WORKORDERS" localSheetId="27">#REF!</definedName>
    <definedName name="WORKORDERS" localSheetId="31">#REF!</definedName>
    <definedName name="WORKORDERS" localSheetId="33">#REF!</definedName>
    <definedName name="WORKORDERS" localSheetId="37">#REF!</definedName>
    <definedName name="WORKORDERS" localSheetId="41">#REF!</definedName>
    <definedName name="WORKORDERS" localSheetId="35">#REF!</definedName>
    <definedName name="WORKORDERS" localSheetId="39">#REF!</definedName>
    <definedName name="WORKORDERS" localSheetId="43">#REF!</definedName>
    <definedName name="WOR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139" l="1"/>
  <c r="M12" i="139" s="1"/>
  <c r="L12" i="133"/>
  <c r="M12" i="133" s="1"/>
  <c r="L12" i="137"/>
  <c r="M12" i="137" s="1"/>
  <c r="L12" i="130"/>
  <c r="M12" i="130" s="1"/>
  <c r="L12" i="136"/>
  <c r="M12" i="136" s="1"/>
  <c r="L12" i="129"/>
  <c r="M12" i="129" s="1"/>
  <c r="L12" i="127"/>
  <c r="M12" i="127" s="1"/>
  <c r="L12" i="125"/>
  <c r="M12" i="125" s="1"/>
  <c r="L12" i="123"/>
  <c r="M12" i="123" s="1"/>
  <c r="L12" i="121"/>
  <c r="M12" i="121" s="1"/>
  <c r="L12" i="119"/>
  <c r="M12" i="119" s="1"/>
  <c r="A104" i="141"/>
  <c r="H96" i="141"/>
  <c r="D96" i="141"/>
  <c r="H94" i="141"/>
  <c r="G94" i="141"/>
  <c r="D94" i="141"/>
  <c r="C94" i="141"/>
  <c r="H93" i="141"/>
  <c r="G93" i="141"/>
  <c r="D93" i="141"/>
  <c r="C93" i="141"/>
  <c r="H89" i="141"/>
  <c r="G89" i="141"/>
  <c r="D89" i="141"/>
  <c r="C89" i="141"/>
  <c r="H88" i="141"/>
  <c r="G88" i="141"/>
  <c r="G96" i="141" s="1"/>
  <c r="D88" i="141"/>
  <c r="C88" i="141"/>
  <c r="C96" i="141" s="1"/>
  <c r="J77" i="141"/>
  <c r="J55" i="141"/>
  <c r="G55" i="141"/>
  <c r="H37" i="128" l="1"/>
  <c r="H36" i="128"/>
  <c r="H35" i="128"/>
  <c r="H34" i="128"/>
  <c r="H31" i="128"/>
  <c r="H30" i="128"/>
  <c r="H29" i="128"/>
  <c r="H28" i="128"/>
  <c r="H27" i="128"/>
  <c r="H26" i="128"/>
  <c r="H25" i="128"/>
  <c r="H24" i="128"/>
  <c r="H23" i="128"/>
  <c r="H22" i="128"/>
  <c r="L34" i="140" l="1"/>
  <c r="L33" i="140"/>
  <c r="L29" i="140"/>
  <c r="L28" i="140"/>
  <c r="A17" i="140"/>
  <c r="A16" i="140"/>
  <c r="A15" i="140"/>
  <c r="A14" i="140"/>
  <c r="A13" i="140"/>
  <c r="A12" i="140"/>
  <c r="A11" i="140"/>
  <c r="A10" i="140"/>
  <c r="A9" i="140"/>
  <c r="A8" i="140"/>
  <c r="K1" i="140"/>
  <c r="B2" i="140"/>
  <c r="B1" i="140"/>
  <c r="I49" i="140"/>
  <c r="G49" i="140"/>
  <c r="E49" i="140"/>
  <c r="C49" i="140"/>
  <c r="I48" i="140"/>
  <c r="G48" i="140"/>
  <c r="E48" i="140"/>
  <c r="C48" i="140"/>
  <c r="K42" i="140"/>
  <c r="I41" i="140"/>
  <c r="G41" i="140"/>
  <c r="E41" i="140"/>
  <c r="C41" i="140"/>
  <c r="I35" i="140"/>
  <c r="J35" i="140" s="1"/>
  <c r="G35" i="140"/>
  <c r="H35" i="140" s="1"/>
  <c r="E35" i="140"/>
  <c r="F35" i="140" s="1"/>
  <c r="C35" i="140"/>
  <c r="D35" i="140" s="1"/>
  <c r="K34" i="140"/>
  <c r="J34" i="140"/>
  <c r="H34" i="140"/>
  <c r="F34" i="140"/>
  <c r="D34" i="140"/>
  <c r="A34" i="140"/>
  <c r="K33" i="140"/>
  <c r="J33" i="140"/>
  <c r="H33" i="140"/>
  <c r="F33" i="140"/>
  <c r="D33" i="140"/>
  <c r="A33" i="140"/>
  <c r="L31" i="140"/>
  <c r="K31" i="140"/>
  <c r="J31" i="140"/>
  <c r="H31" i="140"/>
  <c r="F31" i="140"/>
  <c r="D31" i="140"/>
  <c r="A31" i="140"/>
  <c r="L30" i="140"/>
  <c r="K30" i="140"/>
  <c r="J30" i="140"/>
  <c r="H30" i="140"/>
  <c r="F30" i="140"/>
  <c r="D30" i="140"/>
  <c r="A30" i="140"/>
  <c r="K29" i="140"/>
  <c r="J29" i="140"/>
  <c r="H29" i="140"/>
  <c r="F29" i="140"/>
  <c r="D29" i="140"/>
  <c r="A29" i="140"/>
  <c r="K28" i="140"/>
  <c r="J28" i="140"/>
  <c r="H28" i="140"/>
  <c r="F28" i="140"/>
  <c r="D28" i="140"/>
  <c r="A28" i="140"/>
  <c r="K26" i="140"/>
  <c r="J26" i="140"/>
  <c r="H26" i="140"/>
  <c r="F26" i="140"/>
  <c r="D26" i="140"/>
  <c r="K25" i="140"/>
  <c r="J25" i="140"/>
  <c r="H25" i="140"/>
  <c r="F25" i="140"/>
  <c r="D25" i="140"/>
  <c r="K24" i="140"/>
  <c r="J24" i="140"/>
  <c r="H24" i="140"/>
  <c r="F24" i="140"/>
  <c r="D24" i="140"/>
  <c r="K23" i="140"/>
  <c r="J23" i="140"/>
  <c r="H23" i="140"/>
  <c r="F23" i="140"/>
  <c r="D23" i="140"/>
  <c r="I18" i="140"/>
  <c r="J18" i="140" s="1"/>
  <c r="G18" i="140"/>
  <c r="E18" i="140"/>
  <c r="C18" i="140"/>
  <c r="D18" i="140" s="1"/>
  <c r="K17" i="140"/>
  <c r="J17" i="140"/>
  <c r="H17" i="140"/>
  <c r="F17" i="140"/>
  <c r="D17" i="140"/>
  <c r="K16" i="140"/>
  <c r="J16" i="140"/>
  <c r="H16" i="140"/>
  <c r="F16" i="140"/>
  <c r="D16" i="140"/>
  <c r="K15" i="140"/>
  <c r="J15" i="140"/>
  <c r="H15" i="140"/>
  <c r="F15" i="140"/>
  <c r="D15" i="140"/>
  <c r="K14" i="140"/>
  <c r="J14" i="140"/>
  <c r="H14" i="140"/>
  <c r="F14" i="140"/>
  <c r="D14" i="140"/>
  <c r="K13" i="140"/>
  <c r="J13" i="140"/>
  <c r="H13" i="140"/>
  <c r="F13" i="140"/>
  <c r="D13" i="140"/>
  <c r="K12" i="140"/>
  <c r="J12" i="140"/>
  <c r="H12" i="140"/>
  <c r="F12" i="140"/>
  <c r="D12" i="140"/>
  <c r="K11" i="140"/>
  <c r="J11" i="140"/>
  <c r="H11" i="140"/>
  <c r="F11" i="140"/>
  <c r="D11" i="140"/>
  <c r="K10" i="140"/>
  <c r="J10" i="140"/>
  <c r="H10" i="140"/>
  <c r="F10" i="140"/>
  <c r="D10" i="140"/>
  <c r="K9" i="140"/>
  <c r="J9" i="140"/>
  <c r="H9" i="140"/>
  <c r="F9" i="140"/>
  <c r="D9" i="140"/>
  <c r="K8" i="140"/>
  <c r="J8" i="140"/>
  <c r="H8" i="140"/>
  <c r="F8" i="140"/>
  <c r="D8" i="140"/>
  <c r="F144" i="139"/>
  <c r="M139" i="139"/>
  <c r="F134" i="139"/>
  <c r="M130" i="139"/>
  <c r="F125" i="139"/>
  <c r="L26" i="140" s="1"/>
  <c r="F116" i="139"/>
  <c r="L25" i="140" s="1"/>
  <c r="M111" i="139"/>
  <c r="F106" i="139"/>
  <c r="L24" i="140" s="1"/>
  <c r="F96" i="139"/>
  <c r="G80" i="139"/>
  <c r="C67" i="139"/>
  <c r="E66" i="139"/>
  <c r="F66" i="139" s="1"/>
  <c r="E60" i="139"/>
  <c r="F60" i="139" s="1"/>
  <c r="E54" i="139"/>
  <c r="F54" i="139" s="1"/>
  <c r="E48" i="139"/>
  <c r="F48" i="139" s="1"/>
  <c r="E42" i="139"/>
  <c r="F42" i="139" s="1"/>
  <c r="E36" i="139"/>
  <c r="B12" i="140" s="1"/>
  <c r="E30" i="139"/>
  <c r="F30" i="139" s="1"/>
  <c r="E24" i="139"/>
  <c r="F24" i="139" s="1"/>
  <c r="E18" i="139"/>
  <c r="F18" i="139" s="1"/>
  <c r="E12" i="139"/>
  <c r="F12" i="139" s="1"/>
  <c r="B2" i="138"/>
  <c r="B1" i="138"/>
  <c r="L34" i="138"/>
  <c r="L33" i="138"/>
  <c r="L29" i="138"/>
  <c r="L28" i="138"/>
  <c r="K1" i="138"/>
  <c r="B16" i="138"/>
  <c r="B11" i="138"/>
  <c r="B8" i="138"/>
  <c r="A17" i="138"/>
  <c r="A16" i="138"/>
  <c r="A15" i="138"/>
  <c r="A14" i="138"/>
  <c r="A13" i="138"/>
  <c r="A12" i="138"/>
  <c r="A11" i="138"/>
  <c r="A10" i="138"/>
  <c r="A9" i="138"/>
  <c r="A8" i="138"/>
  <c r="I49" i="138"/>
  <c r="G49" i="138"/>
  <c r="E49" i="138"/>
  <c r="C49" i="138"/>
  <c r="I48" i="138"/>
  <c r="G48" i="138"/>
  <c r="E48" i="138"/>
  <c r="C48" i="138"/>
  <c r="K42" i="138"/>
  <c r="I41" i="138"/>
  <c r="G41" i="138"/>
  <c r="E41" i="138"/>
  <c r="C41" i="138"/>
  <c r="I35" i="138"/>
  <c r="J35" i="138" s="1"/>
  <c r="G35" i="138"/>
  <c r="H35" i="138" s="1"/>
  <c r="E35" i="138"/>
  <c r="F35" i="138" s="1"/>
  <c r="C35" i="138"/>
  <c r="D35" i="138" s="1"/>
  <c r="K34" i="138"/>
  <c r="J34" i="138"/>
  <c r="H34" i="138"/>
  <c r="F34" i="138"/>
  <c r="D34" i="138"/>
  <c r="A34" i="138"/>
  <c r="K33" i="138"/>
  <c r="J33" i="138"/>
  <c r="H33" i="138"/>
  <c r="F33" i="138"/>
  <c r="D33" i="138"/>
  <c r="A33" i="138"/>
  <c r="L31" i="138"/>
  <c r="K31" i="138"/>
  <c r="J31" i="138"/>
  <c r="H31" i="138"/>
  <c r="F31" i="138"/>
  <c r="D31" i="138"/>
  <c r="A31" i="138"/>
  <c r="L30" i="138"/>
  <c r="K30" i="138"/>
  <c r="J30" i="138"/>
  <c r="H30" i="138"/>
  <c r="F30" i="138"/>
  <c r="D30" i="138"/>
  <c r="A30" i="138"/>
  <c r="K29" i="138"/>
  <c r="J29" i="138"/>
  <c r="H29" i="138"/>
  <c r="F29" i="138"/>
  <c r="D29" i="138"/>
  <c r="A29" i="138"/>
  <c r="K28" i="138"/>
  <c r="J28" i="138"/>
  <c r="H28" i="138"/>
  <c r="F28" i="138"/>
  <c r="D28" i="138"/>
  <c r="A28" i="138"/>
  <c r="K26" i="138"/>
  <c r="J26" i="138"/>
  <c r="H26" i="138"/>
  <c r="F26" i="138"/>
  <c r="D26" i="138"/>
  <c r="K25" i="138"/>
  <c r="J25" i="138"/>
  <c r="H25" i="138"/>
  <c r="F25" i="138"/>
  <c r="D25" i="138"/>
  <c r="K24" i="138"/>
  <c r="J24" i="138"/>
  <c r="H24" i="138"/>
  <c r="F24" i="138"/>
  <c r="D24" i="138"/>
  <c r="K23" i="138"/>
  <c r="J23" i="138"/>
  <c r="H23" i="138"/>
  <c r="F23" i="138"/>
  <c r="D23" i="138"/>
  <c r="I18" i="138"/>
  <c r="G18" i="138"/>
  <c r="E18" i="138"/>
  <c r="F18" i="138" s="1"/>
  <c r="C18" i="138"/>
  <c r="D18" i="138" s="1"/>
  <c r="K17" i="138"/>
  <c r="J17" i="138"/>
  <c r="H17" i="138"/>
  <c r="F17" i="138"/>
  <c r="D17" i="138"/>
  <c r="K16" i="138"/>
  <c r="J16" i="138"/>
  <c r="H16" i="138"/>
  <c r="F16" i="138"/>
  <c r="D16" i="138"/>
  <c r="K15" i="138"/>
  <c r="J15" i="138"/>
  <c r="H15" i="138"/>
  <c r="F15" i="138"/>
  <c r="D15" i="138"/>
  <c r="K14" i="138"/>
  <c r="J14" i="138"/>
  <c r="H14" i="138"/>
  <c r="F14" i="138"/>
  <c r="D14" i="138"/>
  <c r="K13" i="138"/>
  <c r="J13" i="138"/>
  <c r="H13" i="138"/>
  <c r="F13" i="138"/>
  <c r="D13" i="138"/>
  <c r="K12" i="138"/>
  <c r="J12" i="138"/>
  <c r="H12" i="138"/>
  <c r="F12" i="138"/>
  <c r="D12" i="138"/>
  <c r="K11" i="138"/>
  <c r="J11" i="138"/>
  <c r="H11" i="138"/>
  <c r="F11" i="138"/>
  <c r="D11" i="138"/>
  <c r="K10" i="138"/>
  <c r="J10" i="138"/>
  <c r="H10" i="138"/>
  <c r="F10" i="138"/>
  <c r="D10" i="138"/>
  <c r="K9" i="138"/>
  <c r="J9" i="138"/>
  <c r="H9" i="138"/>
  <c r="F9" i="138"/>
  <c r="D9" i="138"/>
  <c r="K8" i="138"/>
  <c r="J8" i="138"/>
  <c r="H8" i="138"/>
  <c r="F8" i="138"/>
  <c r="D8" i="138"/>
  <c r="F144" i="137"/>
  <c r="M139" i="137"/>
  <c r="F134" i="137"/>
  <c r="M130" i="137"/>
  <c r="F125" i="137"/>
  <c r="L26" i="138" s="1"/>
  <c r="F116" i="137"/>
  <c r="L25" i="138" s="1"/>
  <c r="M111" i="137"/>
  <c r="F106" i="137"/>
  <c r="L24" i="138" s="1"/>
  <c r="F96" i="137"/>
  <c r="G80" i="137"/>
  <c r="C67" i="137"/>
  <c r="E66" i="137"/>
  <c r="F66" i="137" s="1"/>
  <c r="E60" i="137"/>
  <c r="F60" i="137" s="1"/>
  <c r="E54" i="137"/>
  <c r="F54" i="137" s="1"/>
  <c r="E48" i="137"/>
  <c r="F48" i="137" s="1"/>
  <c r="E42" i="137"/>
  <c r="F42" i="137" s="1"/>
  <c r="E36" i="137"/>
  <c r="F36" i="137" s="1"/>
  <c r="E30" i="137"/>
  <c r="F30" i="137" s="1"/>
  <c r="E24" i="137"/>
  <c r="F24" i="137" s="1"/>
  <c r="E18" i="137"/>
  <c r="F18" i="137" s="1"/>
  <c r="E12" i="137"/>
  <c r="F12" i="137" s="1"/>
  <c r="K1" i="134"/>
  <c r="B2" i="134"/>
  <c r="B1" i="134"/>
  <c r="K1" i="126"/>
  <c r="B2" i="126"/>
  <c r="G6" i="128" s="1"/>
  <c r="B1" i="126"/>
  <c r="K1" i="135"/>
  <c r="B2" i="135"/>
  <c r="B1" i="135"/>
  <c r="K1" i="132"/>
  <c r="B2" i="132"/>
  <c r="B1" i="132"/>
  <c r="L34" i="135"/>
  <c r="L33" i="135"/>
  <c r="L29" i="135"/>
  <c r="L28" i="135"/>
  <c r="L26" i="135"/>
  <c r="L25" i="135"/>
  <c r="B17" i="135"/>
  <c r="B13" i="135"/>
  <c r="A17" i="135"/>
  <c r="A16" i="135"/>
  <c r="A15" i="135"/>
  <c r="A14" i="135"/>
  <c r="A13" i="135"/>
  <c r="A12" i="135"/>
  <c r="A11" i="135"/>
  <c r="A10" i="135"/>
  <c r="A9" i="135"/>
  <c r="A8" i="135"/>
  <c r="F144" i="136"/>
  <c r="M139" i="136"/>
  <c r="F134" i="136"/>
  <c r="M130" i="136"/>
  <c r="F125" i="136"/>
  <c r="F116" i="136"/>
  <c r="M111" i="136"/>
  <c r="F106" i="136"/>
  <c r="L24" i="135" s="1"/>
  <c r="F96" i="136"/>
  <c r="G80" i="136"/>
  <c r="C67" i="136"/>
  <c r="E66" i="136"/>
  <c r="F66" i="136" s="1"/>
  <c r="E60" i="136"/>
  <c r="F60" i="136" s="1"/>
  <c r="B16" i="135" s="1"/>
  <c r="E54" i="136"/>
  <c r="F54" i="136" s="1"/>
  <c r="B15" i="135" s="1"/>
  <c r="E48" i="136"/>
  <c r="F48" i="136" s="1"/>
  <c r="B14" i="135" s="1"/>
  <c r="E42" i="136"/>
  <c r="F42" i="136" s="1"/>
  <c r="E36" i="136"/>
  <c r="F36" i="136" s="1"/>
  <c r="B12" i="135" s="1"/>
  <c r="E30" i="136"/>
  <c r="F30" i="136" s="1"/>
  <c r="B11" i="135" s="1"/>
  <c r="E24" i="136"/>
  <c r="F24" i="136" s="1"/>
  <c r="B10" i="135" s="1"/>
  <c r="E18" i="136"/>
  <c r="F18" i="136" s="1"/>
  <c r="B9" i="135" s="1"/>
  <c r="E12" i="136"/>
  <c r="F12" i="136" s="1"/>
  <c r="B8" i="135" s="1"/>
  <c r="I49" i="135"/>
  <c r="G49" i="135"/>
  <c r="E49" i="135"/>
  <c r="C49" i="135"/>
  <c r="I48" i="135"/>
  <c r="G48" i="135"/>
  <c r="E48" i="135"/>
  <c r="C48" i="135"/>
  <c r="K42" i="135"/>
  <c r="I41" i="135"/>
  <c r="G41" i="135"/>
  <c r="E41" i="135"/>
  <c r="C41" i="135"/>
  <c r="I35" i="135"/>
  <c r="J35" i="135" s="1"/>
  <c r="G35" i="135"/>
  <c r="H35" i="135" s="1"/>
  <c r="E35" i="135"/>
  <c r="F35" i="135" s="1"/>
  <c r="C35" i="135"/>
  <c r="D35" i="135" s="1"/>
  <c r="K34" i="135"/>
  <c r="J34" i="135"/>
  <c r="H34" i="135"/>
  <c r="F34" i="135"/>
  <c r="D34" i="135"/>
  <c r="A34" i="135"/>
  <c r="K33" i="135"/>
  <c r="J33" i="135"/>
  <c r="H33" i="135"/>
  <c r="F33" i="135"/>
  <c r="D33" i="135"/>
  <c r="A33" i="135"/>
  <c r="L31" i="135"/>
  <c r="K31" i="135"/>
  <c r="J31" i="135"/>
  <c r="H31" i="135"/>
  <c r="F31" i="135"/>
  <c r="D31" i="135"/>
  <c r="A31" i="135"/>
  <c r="L30" i="135"/>
  <c r="K30" i="135"/>
  <c r="J30" i="135"/>
  <c r="H30" i="135"/>
  <c r="F30" i="135"/>
  <c r="D30" i="135"/>
  <c r="A30" i="135"/>
  <c r="K29" i="135"/>
  <c r="J29" i="135"/>
  <c r="H29" i="135"/>
  <c r="F29" i="135"/>
  <c r="D29" i="135"/>
  <c r="A29" i="135"/>
  <c r="K28" i="135"/>
  <c r="J28" i="135"/>
  <c r="H28" i="135"/>
  <c r="F28" i="135"/>
  <c r="D28" i="135"/>
  <c r="A28" i="135"/>
  <c r="K26" i="135"/>
  <c r="J26" i="135"/>
  <c r="H26" i="135"/>
  <c r="F26" i="135"/>
  <c r="D26" i="135"/>
  <c r="K25" i="135"/>
  <c r="J25" i="135"/>
  <c r="H25" i="135"/>
  <c r="F25" i="135"/>
  <c r="D25" i="135"/>
  <c r="K24" i="135"/>
  <c r="J24" i="135"/>
  <c r="H24" i="135"/>
  <c r="F24" i="135"/>
  <c r="D24" i="135"/>
  <c r="K23" i="135"/>
  <c r="J23" i="135"/>
  <c r="H23" i="135"/>
  <c r="F23" i="135"/>
  <c r="D23" i="135"/>
  <c r="I18" i="135"/>
  <c r="G18" i="135"/>
  <c r="E18" i="135"/>
  <c r="F18" i="135" s="1"/>
  <c r="C18" i="135"/>
  <c r="K17" i="135"/>
  <c r="J17" i="135"/>
  <c r="H17" i="135"/>
  <c r="F17" i="135"/>
  <c r="D17" i="135"/>
  <c r="K16" i="135"/>
  <c r="J16" i="135"/>
  <c r="H16" i="135"/>
  <c r="F16" i="135"/>
  <c r="D16" i="135"/>
  <c r="K15" i="135"/>
  <c r="J15" i="135"/>
  <c r="H15" i="135"/>
  <c r="F15" i="135"/>
  <c r="D15" i="135"/>
  <c r="K14" i="135"/>
  <c r="J14" i="135"/>
  <c r="H14" i="135"/>
  <c r="F14" i="135"/>
  <c r="D14" i="135"/>
  <c r="K13" i="135"/>
  <c r="J13" i="135"/>
  <c r="H13" i="135"/>
  <c r="F13" i="135"/>
  <c r="D13" i="135"/>
  <c r="K12" i="135"/>
  <c r="J12" i="135"/>
  <c r="H12" i="135"/>
  <c r="F12" i="135"/>
  <c r="D12" i="135"/>
  <c r="K11" i="135"/>
  <c r="J11" i="135"/>
  <c r="H11" i="135"/>
  <c r="F11" i="135"/>
  <c r="D11" i="135"/>
  <c r="K10" i="135"/>
  <c r="J10" i="135"/>
  <c r="H10" i="135"/>
  <c r="F10" i="135"/>
  <c r="D10" i="135"/>
  <c r="K9" i="135"/>
  <c r="J9" i="135"/>
  <c r="H9" i="135"/>
  <c r="F9" i="135"/>
  <c r="D9" i="135"/>
  <c r="K8" i="135"/>
  <c r="D8" i="135" s="1"/>
  <c r="J8" i="135"/>
  <c r="H8" i="135"/>
  <c r="F8" i="135"/>
  <c r="L34" i="134"/>
  <c r="L33" i="134"/>
  <c r="L29" i="134"/>
  <c r="L28" i="134"/>
  <c r="A17" i="134"/>
  <c r="A16" i="134"/>
  <c r="A15" i="134"/>
  <c r="A14" i="134"/>
  <c r="A13" i="134"/>
  <c r="A12" i="134"/>
  <c r="A11" i="134"/>
  <c r="A10" i="134"/>
  <c r="A9" i="134"/>
  <c r="A8" i="134"/>
  <c r="I49" i="134"/>
  <c r="G49" i="134"/>
  <c r="E49" i="134"/>
  <c r="C49" i="134"/>
  <c r="I48" i="134"/>
  <c r="G48" i="134"/>
  <c r="E48" i="134"/>
  <c r="C48" i="134"/>
  <c r="K42" i="134"/>
  <c r="I41" i="134"/>
  <c r="G41" i="134"/>
  <c r="E41" i="134"/>
  <c r="C41" i="134"/>
  <c r="I35" i="134"/>
  <c r="J35" i="134" s="1"/>
  <c r="G35" i="134"/>
  <c r="H35" i="134" s="1"/>
  <c r="E35" i="134"/>
  <c r="F35" i="134" s="1"/>
  <c r="C35" i="134"/>
  <c r="D35" i="134" s="1"/>
  <c r="K34" i="134"/>
  <c r="J34" i="134"/>
  <c r="H34" i="134"/>
  <c r="F34" i="134"/>
  <c r="D34" i="134"/>
  <c r="A34" i="134"/>
  <c r="K33" i="134"/>
  <c r="J33" i="134"/>
  <c r="H33" i="134"/>
  <c r="F33" i="134"/>
  <c r="D33" i="134"/>
  <c r="A33" i="134"/>
  <c r="L31" i="134"/>
  <c r="K31" i="134"/>
  <c r="J31" i="134"/>
  <c r="H31" i="134"/>
  <c r="F31" i="134"/>
  <c r="D31" i="134"/>
  <c r="A31" i="134"/>
  <c r="L30" i="134"/>
  <c r="K30" i="134"/>
  <c r="J30" i="134"/>
  <c r="H30" i="134"/>
  <c r="F30" i="134"/>
  <c r="D30" i="134"/>
  <c r="A30" i="134"/>
  <c r="K29" i="134"/>
  <c r="J29" i="134"/>
  <c r="H29" i="134"/>
  <c r="F29" i="134"/>
  <c r="D29" i="134"/>
  <c r="A29" i="134"/>
  <c r="K28" i="134"/>
  <c r="J28" i="134"/>
  <c r="H28" i="134"/>
  <c r="F28" i="134"/>
  <c r="D28" i="134"/>
  <c r="A28" i="134"/>
  <c r="K26" i="134"/>
  <c r="J26" i="134"/>
  <c r="H26" i="134"/>
  <c r="F26" i="134"/>
  <c r="D26" i="134"/>
  <c r="K25" i="134"/>
  <c r="J25" i="134"/>
  <c r="H25" i="134"/>
  <c r="F25" i="134"/>
  <c r="D25" i="134"/>
  <c r="K24" i="134"/>
  <c r="J24" i="134"/>
  <c r="H24" i="134"/>
  <c r="F24" i="134"/>
  <c r="D24" i="134"/>
  <c r="K23" i="134"/>
  <c r="J23" i="134"/>
  <c r="H23" i="134"/>
  <c r="F23" i="134"/>
  <c r="D23" i="134"/>
  <c r="I18" i="134"/>
  <c r="J18" i="134" s="1"/>
  <c r="G18" i="134"/>
  <c r="E18" i="134"/>
  <c r="F18" i="134" s="1"/>
  <c r="C18" i="134"/>
  <c r="D18" i="134" s="1"/>
  <c r="K17" i="134"/>
  <c r="J17" i="134"/>
  <c r="H17" i="134"/>
  <c r="F17" i="134"/>
  <c r="D17" i="134"/>
  <c r="K16" i="134"/>
  <c r="J16" i="134"/>
  <c r="H16" i="134"/>
  <c r="F16" i="134"/>
  <c r="D16" i="134"/>
  <c r="K15" i="134"/>
  <c r="J15" i="134"/>
  <c r="H15" i="134"/>
  <c r="F15" i="134"/>
  <c r="D15" i="134"/>
  <c r="K14" i="134"/>
  <c r="J14" i="134"/>
  <c r="H14" i="134"/>
  <c r="F14" i="134"/>
  <c r="D14" i="134"/>
  <c r="K13" i="134"/>
  <c r="J13" i="134"/>
  <c r="H13" i="134"/>
  <c r="F13" i="134"/>
  <c r="D13" i="134"/>
  <c r="K12" i="134"/>
  <c r="J12" i="134"/>
  <c r="H12" i="134"/>
  <c r="F12" i="134"/>
  <c r="D12" i="134"/>
  <c r="K11" i="134"/>
  <c r="J11" i="134"/>
  <c r="H11" i="134"/>
  <c r="F11" i="134"/>
  <c r="D11" i="134"/>
  <c r="K10" i="134"/>
  <c r="J10" i="134"/>
  <c r="H10" i="134"/>
  <c r="F10" i="134"/>
  <c r="D10" i="134"/>
  <c r="K9" i="134"/>
  <c r="J9" i="134"/>
  <c r="H9" i="134"/>
  <c r="F9" i="134"/>
  <c r="D9" i="134"/>
  <c r="K8" i="134"/>
  <c r="J8" i="134"/>
  <c r="H8" i="134"/>
  <c r="F8" i="134"/>
  <c r="D8" i="134"/>
  <c r="F144" i="133"/>
  <c r="M139" i="133"/>
  <c r="F134" i="133"/>
  <c r="M130" i="133"/>
  <c r="F125" i="133"/>
  <c r="L26" i="134" s="1"/>
  <c r="F116" i="133"/>
  <c r="L25" i="134" s="1"/>
  <c r="M111" i="133"/>
  <c r="F106" i="133"/>
  <c r="L24" i="134" s="1"/>
  <c r="F96" i="133"/>
  <c r="L23" i="134" s="1"/>
  <c r="G80" i="133"/>
  <c r="C67" i="133"/>
  <c r="E66" i="133"/>
  <c r="F66" i="133" s="1"/>
  <c r="E60" i="133"/>
  <c r="F60" i="133" s="1"/>
  <c r="E54" i="133"/>
  <c r="F54" i="133" s="1"/>
  <c r="E48" i="133"/>
  <c r="F48" i="133" s="1"/>
  <c r="E42" i="133"/>
  <c r="F42" i="133" s="1"/>
  <c r="E36" i="133"/>
  <c r="B12" i="134" s="1"/>
  <c r="F30" i="133"/>
  <c r="E30" i="133"/>
  <c r="B11" i="134" s="1"/>
  <c r="E24" i="133"/>
  <c r="F24" i="133" s="1"/>
  <c r="E18" i="133"/>
  <c r="F18" i="133" s="1"/>
  <c r="E12" i="133"/>
  <c r="L34" i="126"/>
  <c r="L33" i="126"/>
  <c r="L29" i="126"/>
  <c r="L28" i="126"/>
  <c r="B16" i="126"/>
  <c r="B14" i="126"/>
  <c r="A17" i="126"/>
  <c r="A16" i="126"/>
  <c r="A15" i="126"/>
  <c r="A14" i="126"/>
  <c r="A13" i="126"/>
  <c r="A12" i="126"/>
  <c r="A11" i="126"/>
  <c r="A10" i="126"/>
  <c r="A9" i="126"/>
  <c r="L34" i="132"/>
  <c r="L33" i="132"/>
  <c r="L29" i="132"/>
  <c r="L28" i="132"/>
  <c r="L25" i="132"/>
  <c r="A8" i="126"/>
  <c r="A17" i="132"/>
  <c r="A16" i="132"/>
  <c r="A15" i="132"/>
  <c r="A14" i="132"/>
  <c r="A13" i="132"/>
  <c r="A12" i="132"/>
  <c r="A11" i="132"/>
  <c r="A10" i="132"/>
  <c r="A9" i="132"/>
  <c r="A8" i="132"/>
  <c r="I49" i="132"/>
  <c r="G49" i="132"/>
  <c r="E49" i="132"/>
  <c r="C49" i="132"/>
  <c r="I48" i="132"/>
  <c r="G48" i="132"/>
  <c r="E48" i="132"/>
  <c r="C48" i="132"/>
  <c r="K42" i="132"/>
  <c r="I41" i="132"/>
  <c r="G41" i="132"/>
  <c r="E41" i="132"/>
  <c r="C41" i="132"/>
  <c r="I35" i="132"/>
  <c r="J35" i="132" s="1"/>
  <c r="G35" i="132"/>
  <c r="H35" i="132" s="1"/>
  <c r="F35" i="132"/>
  <c r="E35" i="132"/>
  <c r="C35" i="132"/>
  <c r="D35" i="132" s="1"/>
  <c r="K34" i="132"/>
  <c r="J34" i="132"/>
  <c r="H34" i="132"/>
  <c r="F34" i="132"/>
  <c r="D34" i="132"/>
  <c r="A34" i="132"/>
  <c r="K33" i="132"/>
  <c r="J33" i="132"/>
  <c r="H33" i="132"/>
  <c r="F33" i="132"/>
  <c r="D33" i="132"/>
  <c r="A33" i="132"/>
  <c r="L31" i="132"/>
  <c r="K31" i="132"/>
  <c r="J31" i="132"/>
  <c r="H31" i="132"/>
  <c r="F31" i="132"/>
  <c r="D31" i="132"/>
  <c r="A31" i="132"/>
  <c r="L30" i="132"/>
  <c r="K30" i="132"/>
  <c r="J30" i="132"/>
  <c r="H30" i="132"/>
  <c r="F30" i="132"/>
  <c r="D30" i="132"/>
  <c r="A30" i="132"/>
  <c r="K29" i="132"/>
  <c r="J29" i="132"/>
  <c r="H29" i="132"/>
  <c r="F29" i="132"/>
  <c r="D29" i="132"/>
  <c r="A29" i="132"/>
  <c r="K28" i="132"/>
  <c r="J28" i="132"/>
  <c r="H28" i="132"/>
  <c r="F28" i="132"/>
  <c r="D28" i="132"/>
  <c r="A28" i="132"/>
  <c r="K26" i="132"/>
  <c r="J26" i="132"/>
  <c r="H26" i="132"/>
  <c r="F26" i="132"/>
  <c r="D26" i="132"/>
  <c r="K25" i="132"/>
  <c r="J25" i="132"/>
  <c r="H25" i="132"/>
  <c r="F25" i="132"/>
  <c r="D25" i="132"/>
  <c r="K24" i="132"/>
  <c r="J24" i="132"/>
  <c r="H24" i="132"/>
  <c r="F24" i="132"/>
  <c r="D24" i="132"/>
  <c r="K23" i="132"/>
  <c r="J23" i="132"/>
  <c r="H23" i="132"/>
  <c r="F23" i="132"/>
  <c r="D23" i="132"/>
  <c r="I18" i="132"/>
  <c r="G18" i="132"/>
  <c r="E18" i="132"/>
  <c r="F18" i="132" s="1"/>
  <c r="C18" i="132"/>
  <c r="K17" i="132"/>
  <c r="J17" i="132"/>
  <c r="H17" i="132"/>
  <c r="F17" i="132"/>
  <c r="D17" i="132"/>
  <c r="K16" i="132"/>
  <c r="J16" i="132"/>
  <c r="H16" i="132"/>
  <c r="F16" i="132"/>
  <c r="D16" i="132"/>
  <c r="K15" i="132"/>
  <c r="J15" i="132"/>
  <c r="H15" i="132"/>
  <c r="F15" i="132"/>
  <c r="D15" i="132"/>
  <c r="K14" i="132"/>
  <c r="J14" i="132"/>
  <c r="H14" i="132"/>
  <c r="F14" i="132"/>
  <c r="D14" i="132"/>
  <c r="K13" i="132"/>
  <c r="J13" i="132"/>
  <c r="H13" i="132"/>
  <c r="F13" i="132"/>
  <c r="D13" i="132"/>
  <c r="K12" i="132"/>
  <c r="J12" i="132"/>
  <c r="H12" i="132"/>
  <c r="F12" i="132"/>
  <c r="D12" i="132"/>
  <c r="K11" i="132"/>
  <c r="J11" i="132"/>
  <c r="H11" i="132"/>
  <c r="F11" i="132"/>
  <c r="D11" i="132"/>
  <c r="K10" i="132"/>
  <c r="J10" i="132"/>
  <c r="H10" i="132"/>
  <c r="F10" i="132"/>
  <c r="D10" i="132"/>
  <c r="K9" i="132"/>
  <c r="J9" i="132"/>
  <c r="H9" i="132"/>
  <c r="F9" i="132"/>
  <c r="D9" i="132"/>
  <c r="K8" i="132"/>
  <c r="D8" i="132" s="1"/>
  <c r="J8" i="132"/>
  <c r="H8" i="132"/>
  <c r="F8" i="132"/>
  <c r="L34" i="131"/>
  <c r="L33" i="131"/>
  <c r="L29" i="131"/>
  <c r="L28" i="131"/>
  <c r="A17" i="131"/>
  <c r="A16" i="131"/>
  <c r="A15" i="131"/>
  <c r="A14" i="131"/>
  <c r="A13" i="131"/>
  <c r="A12" i="131"/>
  <c r="A11" i="131"/>
  <c r="A10" i="131"/>
  <c r="A9" i="131"/>
  <c r="A8" i="131"/>
  <c r="I49" i="131"/>
  <c r="G49" i="131"/>
  <c r="E49" i="131"/>
  <c r="C49" i="131"/>
  <c r="I48" i="131"/>
  <c r="G48" i="131"/>
  <c r="E48" i="131"/>
  <c r="C48" i="131"/>
  <c r="K42" i="131"/>
  <c r="I41" i="131"/>
  <c r="G41" i="131"/>
  <c r="E41" i="131"/>
  <c r="C41" i="131"/>
  <c r="I35" i="131"/>
  <c r="J35" i="131" s="1"/>
  <c r="G35" i="131"/>
  <c r="H35" i="131" s="1"/>
  <c r="E35" i="131"/>
  <c r="F35" i="131" s="1"/>
  <c r="C35" i="131"/>
  <c r="D35" i="131" s="1"/>
  <c r="K34" i="131"/>
  <c r="J34" i="131"/>
  <c r="H34" i="131"/>
  <c r="F34" i="131"/>
  <c r="D34" i="131"/>
  <c r="A34" i="131"/>
  <c r="K33" i="131"/>
  <c r="J33" i="131"/>
  <c r="H33" i="131"/>
  <c r="F33" i="131"/>
  <c r="D33" i="131"/>
  <c r="A33" i="131"/>
  <c r="L31" i="131"/>
  <c r="K31" i="131"/>
  <c r="J31" i="131"/>
  <c r="H31" i="131"/>
  <c r="F31" i="131"/>
  <c r="D31" i="131"/>
  <c r="A31" i="131"/>
  <c r="L30" i="131"/>
  <c r="K30" i="131"/>
  <c r="J30" i="131"/>
  <c r="H30" i="131"/>
  <c r="F30" i="131"/>
  <c r="D30" i="131"/>
  <c r="A30" i="131"/>
  <c r="K29" i="131"/>
  <c r="J29" i="131"/>
  <c r="H29" i="131"/>
  <c r="F29" i="131"/>
  <c r="D29" i="131"/>
  <c r="A29" i="131"/>
  <c r="K28" i="131"/>
  <c r="J28" i="131"/>
  <c r="H28" i="131"/>
  <c r="F28" i="131"/>
  <c r="D28" i="131"/>
  <c r="A28" i="131"/>
  <c r="K26" i="131"/>
  <c r="J26" i="131"/>
  <c r="H26" i="131"/>
  <c r="F26" i="131"/>
  <c r="D26" i="131"/>
  <c r="K25" i="131"/>
  <c r="J25" i="131"/>
  <c r="H25" i="131"/>
  <c r="F25" i="131"/>
  <c r="D25" i="131"/>
  <c r="K24" i="131"/>
  <c r="J24" i="131"/>
  <c r="H24" i="131"/>
  <c r="F24" i="131"/>
  <c r="D24" i="131"/>
  <c r="K23" i="131"/>
  <c r="J23" i="131"/>
  <c r="H23" i="131"/>
  <c r="F23" i="131"/>
  <c r="D23" i="131"/>
  <c r="J18" i="131"/>
  <c r="I18" i="131"/>
  <c r="G18" i="131"/>
  <c r="H18" i="131" s="1"/>
  <c r="E18" i="131"/>
  <c r="C18" i="131"/>
  <c r="K17" i="131"/>
  <c r="J17" i="131"/>
  <c r="H17" i="131"/>
  <c r="F17" i="131"/>
  <c r="D17" i="131"/>
  <c r="K16" i="131"/>
  <c r="J16" i="131"/>
  <c r="H16" i="131"/>
  <c r="F16" i="131"/>
  <c r="D16" i="131"/>
  <c r="K15" i="131"/>
  <c r="J15" i="131"/>
  <c r="H15" i="131"/>
  <c r="F15" i="131"/>
  <c r="D15" i="131"/>
  <c r="K14" i="131"/>
  <c r="J14" i="131"/>
  <c r="H14" i="131"/>
  <c r="F14" i="131"/>
  <c r="D14" i="131"/>
  <c r="K13" i="131"/>
  <c r="J13" i="131"/>
  <c r="H13" i="131"/>
  <c r="F13" i="131"/>
  <c r="D13" i="131"/>
  <c r="K12" i="131"/>
  <c r="J12" i="131"/>
  <c r="H12" i="131"/>
  <c r="F12" i="131"/>
  <c r="D12" i="131"/>
  <c r="K11" i="131"/>
  <c r="J11" i="131"/>
  <c r="H11" i="131"/>
  <c r="F11" i="131"/>
  <c r="D11" i="131"/>
  <c r="K10" i="131"/>
  <c r="J10" i="131"/>
  <c r="H10" i="131"/>
  <c r="F10" i="131"/>
  <c r="D10" i="131"/>
  <c r="K9" i="131"/>
  <c r="J9" i="131"/>
  <c r="H9" i="131"/>
  <c r="F9" i="131"/>
  <c r="D9" i="131"/>
  <c r="K8" i="131"/>
  <c r="D8" i="131" s="1"/>
  <c r="J8" i="131"/>
  <c r="H8" i="131"/>
  <c r="F8" i="131"/>
  <c r="B2" i="131"/>
  <c r="K1" i="131"/>
  <c r="B1" i="131"/>
  <c r="F144" i="130"/>
  <c r="M139" i="130"/>
  <c r="F134" i="130"/>
  <c r="M130" i="130"/>
  <c r="F125" i="130"/>
  <c r="L26" i="126" s="1"/>
  <c r="F116" i="130"/>
  <c r="L25" i="126" s="1"/>
  <c r="M111" i="130"/>
  <c r="F106" i="130"/>
  <c r="L24" i="126" s="1"/>
  <c r="F96" i="130"/>
  <c r="G80" i="130"/>
  <c r="C67" i="130"/>
  <c r="E66" i="130"/>
  <c r="F66" i="130" s="1"/>
  <c r="E60" i="130"/>
  <c r="F60" i="130" s="1"/>
  <c r="E54" i="130"/>
  <c r="F54" i="130" s="1"/>
  <c r="E48" i="130"/>
  <c r="F48" i="130" s="1"/>
  <c r="E42" i="130"/>
  <c r="F42" i="130" s="1"/>
  <c r="E36" i="130"/>
  <c r="B12" i="126" s="1"/>
  <c r="E30" i="130"/>
  <c r="F30" i="130" s="1"/>
  <c r="E24" i="130"/>
  <c r="F24" i="130" s="1"/>
  <c r="E18" i="130"/>
  <c r="E12" i="130"/>
  <c r="F12" i="130" s="1"/>
  <c r="F144" i="129"/>
  <c r="M139" i="129"/>
  <c r="F134" i="129"/>
  <c r="M130" i="129"/>
  <c r="F125" i="129"/>
  <c r="L26" i="132" s="1"/>
  <c r="F116" i="129"/>
  <c r="M111" i="129"/>
  <c r="F106" i="129"/>
  <c r="L24" i="132" s="1"/>
  <c r="F96" i="129"/>
  <c r="G80" i="129"/>
  <c r="C67" i="129"/>
  <c r="E66" i="129"/>
  <c r="F66" i="129" s="1"/>
  <c r="B17" i="132" s="1"/>
  <c r="E60" i="129"/>
  <c r="F60" i="129" s="1"/>
  <c r="B16" i="132" s="1"/>
  <c r="E54" i="129"/>
  <c r="F54" i="129" s="1"/>
  <c r="B15" i="132" s="1"/>
  <c r="E48" i="129"/>
  <c r="F48" i="129" s="1"/>
  <c r="B14" i="132" s="1"/>
  <c r="E42" i="129"/>
  <c r="F42" i="129" s="1"/>
  <c r="B13" i="132" s="1"/>
  <c r="E36" i="129"/>
  <c r="F36" i="129" s="1"/>
  <c r="B12" i="132" s="1"/>
  <c r="E30" i="129"/>
  <c r="F30" i="129" s="1"/>
  <c r="B11" i="132" s="1"/>
  <c r="E24" i="129"/>
  <c r="F24" i="129" s="1"/>
  <c r="B10" i="132" s="1"/>
  <c r="E18" i="129"/>
  <c r="F18" i="129" s="1"/>
  <c r="B9" i="132" s="1"/>
  <c r="F12" i="129"/>
  <c r="B8" i="132" s="1"/>
  <c r="E12" i="129"/>
  <c r="G38" i="128"/>
  <c r="F38" i="128"/>
  <c r="E38" i="128"/>
  <c r="D38" i="128"/>
  <c r="C38" i="128"/>
  <c r="B38" i="128"/>
  <c r="I37" i="128"/>
  <c r="I36" i="128"/>
  <c r="I35" i="128"/>
  <c r="I34" i="128"/>
  <c r="G32" i="128"/>
  <c r="F32" i="128"/>
  <c r="E32" i="128"/>
  <c r="D32" i="128"/>
  <c r="C32" i="128"/>
  <c r="B32" i="128"/>
  <c r="I31" i="128"/>
  <c r="I30" i="128"/>
  <c r="I29" i="128"/>
  <c r="I28" i="128"/>
  <c r="I27" i="128"/>
  <c r="I26" i="128"/>
  <c r="I25" i="128"/>
  <c r="I24" i="128"/>
  <c r="I23" i="128"/>
  <c r="I22" i="128"/>
  <c r="E15" i="128"/>
  <c r="F6" i="128"/>
  <c r="D6" i="128"/>
  <c r="K16" i="126"/>
  <c r="J16" i="126"/>
  <c r="H16" i="126"/>
  <c r="F16" i="126"/>
  <c r="D16" i="126"/>
  <c r="K15" i="126"/>
  <c r="J15" i="126"/>
  <c r="H15" i="126"/>
  <c r="F15" i="126"/>
  <c r="D15" i="126"/>
  <c r="K14" i="126"/>
  <c r="J14" i="126"/>
  <c r="H14" i="126"/>
  <c r="F14" i="126"/>
  <c r="D14" i="126"/>
  <c r="K13" i="126"/>
  <c r="J13" i="126"/>
  <c r="H13" i="126"/>
  <c r="F13" i="126"/>
  <c r="D13" i="126"/>
  <c r="E66" i="127"/>
  <c r="F66" i="127" s="1"/>
  <c r="E60" i="127"/>
  <c r="F60" i="127" s="1"/>
  <c r="E54" i="127"/>
  <c r="F54" i="127" s="1"/>
  <c r="E48" i="127"/>
  <c r="F48" i="127" s="1"/>
  <c r="B16" i="122"/>
  <c r="A17" i="122"/>
  <c r="A16" i="122"/>
  <c r="A15" i="122"/>
  <c r="A14" i="122"/>
  <c r="A17" i="124"/>
  <c r="A16" i="124"/>
  <c r="A15" i="124"/>
  <c r="A14" i="124"/>
  <c r="E66" i="125"/>
  <c r="F66" i="125" s="1"/>
  <c r="E60" i="125"/>
  <c r="F60" i="125" s="1"/>
  <c r="E54" i="125"/>
  <c r="F54" i="125" s="1"/>
  <c r="E48" i="125"/>
  <c r="F48" i="125" s="1"/>
  <c r="A13" i="124"/>
  <c r="K16" i="124"/>
  <c r="J16" i="124"/>
  <c r="H16" i="124"/>
  <c r="F16" i="124"/>
  <c r="D16" i="124"/>
  <c r="K15" i="124"/>
  <c r="J15" i="124"/>
  <c r="H15" i="124"/>
  <c r="F15" i="124"/>
  <c r="D15" i="124"/>
  <c r="K14" i="124"/>
  <c r="J14" i="124"/>
  <c r="H14" i="124"/>
  <c r="F14" i="124"/>
  <c r="D14" i="124"/>
  <c r="K13" i="124"/>
  <c r="J13" i="124"/>
  <c r="H13" i="124"/>
  <c r="F13" i="124"/>
  <c r="D13" i="124"/>
  <c r="E66" i="123"/>
  <c r="F66" i="123" s="1"/>
  <c r="E60" i="123"/>
  <c r="F60" i="123" s="1"/>
  <c r="E54" i="123"/>
  <c r="F54" i="123" s="1"/>
  <c r="E48" i="123"/>
  <c r="F48" i="123" s="1"/>
  <c r="A13" i="122"/>
  <c r="K16" i="122"/>
  <c r="J16" i="122"/>
  <c r="H16" i="122"/>
  <c r="F16" i="122"/>
  <c r="D16" i="122"/>
  <c r="K15" i="122"/>
  <c r="J15" i="122"/>
  <c r="H15" i="122"/>
  <c r="F15" i="122"/>
  <c r="D15" i="122"/>
  <c r="K14" i="122"/>
  <c r="J14" i="122"/>
  <c r="H14" i="122"/>
  <c r="F14" i="122"/>
  <c r="D14" i="122"/>
  <c r="K13" i="122"/>
  <c r="J13" i="122"/>
  <c r="H13" i="122"/>
  <c r="F13" i="122"/>
  <c r="D13" i="122"/>
  <c r="A17" i="120"/>
  <c r="A16" i="120"/>
  <c r="A15" i="120"/>
  <c r="A14" i="120"/>
  <c r="A13" i="120"/>
  <c r="K16" i="120"/>
  <c r="J16" i="120"/>
  <c r="H16" i="120"/>
  <c r="F16" i="120"/>
  <c r="D16" i="120"/>
  <c r="K15" i="120"/>
  <c r="J15" i="120"/>
  <c r="H15" i="120"/>
  <c r="F15" i="120"/>
  <c r="D15" i="120"/>
  <c r="K14" i="120"/>
  <c r="J14" i="120"/>
  <c r="H14" i="120"/>
  <c r="F14" i="120"/>
  <c r="D14" i="120"/>
  <c r="K13" i="120"/>
  <c r="J13" i="120"/>
  <c r="H13" i="120"/>
  <c r="F13" i="120"/>
  <c r="D13" i="120"/>
  <c r="E66" i="121"/>
  <c r="F66" i="121" s="1"/>
  <c r="E60" i="121"/>
  <c r="B16" i="120" s="1"/>
  <c r="E54" i="121"/>
  <c r="F54" i="121" s="1"/>
  <c r="E48" i="121"/>
  <c r="B14" i="120" s="1"/>
  <c r="A17" i="118"/>
  <c r="A16" i="118"/>
  <c r="A15" i="118"/>
  <c r="A14" i="118"/>
  <c r="A13" i="118"/>
  <c r="K16" i="118"/>
  <c r="J16" i="118"/>
  <c r="H16" i="118"/>
  <c r="F16" i="118"/>
  <c r="D16" i="118"/>
  <c r="K15" i="118"/>
  <c r="J15" i="118"/>
  <c r="H15" i="118"/>
  <c r="F15" i="118"/>
  <c r="D15" i="118"/>
  <c r="K14" i="118"/>
  <c r="J14" i="118"/>
  <c r="H14" i="118"/>
  <c r="F14" i="118"/>
  <c r="D14" i="118"/>
  <c r="K13" i="118"/>
  <c r="J13" i="118"/>
  <c r="H13" i="118"/>
  <c r="F13" i="118"/>
  <c r="D13" i="118"/>
  <c r="E66" i="119"/>
  <c r="B17" i="118" s="1"/>
  <c r="E60" i="119"/>
  <c r="F60" i="119" s="1"/>
  <c r="E54" i="119"/>
  <c r="F54" i="119" s="1"/>
  <c r="E48" i="119"/>
  <c r="F48" i="119" s="1"/>
  <c r="B15" i="109"/>
  <c r="L14" i="109"/>
  <c r="A17" i="109"/>
  <c r="A16" i="109"/>
  <c r="A15" i="109"/>
  <c r="A14" i="109"/>
  <c r="A13" i="109"/>
  <c r="K16" i="109"/>
  <c r="J16" i="109"/>
  <c r="H16" i="109"/>
  <c r="F16" i="109"/>
  <c r="D16" i="109"/>
  <c r="K15" i="109"/>
  <c r="J15" i="109"/>
  <c r="H15" i="109"/>
  <c r="F15" i="109"/>
  <c r="D15" i="109"/>
  <c r="K14" i="109"/>
  <c r="J14" i="109"/>
  <c r="H14" i="109"/>
  <c r="F14" i="109"/>
  <c r="D14" i="109"/>
  <c r="K13" i="109"/>
  <c r="J13" i="109"/>
  <c r="H13" i="109"/>
  <c r="F13" i="109"/>
  <c r="D13" i="109"/>
  <c r="E66" i="93"/>
  <c r="F66" i="93" s="1"/>
  <c r="L17" i="109" s="1"/>
  <c r="E60" i="93"/>
  <c r="F60" i="93" s="1"/>
  <c r="L16" i="109" s="1"/>
  <c r="E54" i="93"/>
  <c r="F54" i="93" s="1"/>
  <c r="E48" i="93"/>
  <c r="F48" i="93" s="1"/>
  <c r="C39" i="128" l="1"/>
  <c r="B10" i="134"/>
  <c r="K35" i="131"/>
  <c r="G14" i="76" s="1"/>
  <c r="B14" i="109"/>
  <c r="B15" i="126"/>
  <c r="B14" i="134"/>
  <c r="B15" i="134"/>
  <c r="K18" i="131"/>
  <c r="B16" i="134"/>
  <c r="G39" i="128"/>
  <c r="B14" i="122"/>
  <c r="B15" i="122"/>
  <c r="E67" i="133"/>
  <c r="B10" i="138"/>
  <c r="B18" i="138" s="1"/>
  <c r="E39" i="128"/>
  <c r="F146" i="136"/>
  <c r="L35" i="135" s="1"/>
  <c r="B12" i="138"/>
  <c r="F36" i="139"/>
  <c r="F36" i="130"/>
  <c r="F146" i="129"/>
  <c r="L35" i="132" s="1"/>
  <c r="B8" i="134"/>
  <c r="B39" i="128"/>
  <c r="B13" i="126"/>
  <c r="B9" i="134"/>
  <c r="G10" i="76"/>
  <c r="D18" i="131"/>
  <c r="B18" i="135"/>
  <c r="F146" i="130"/>
  <c r="L35" i="126" s="1"/>
  <c r="F18" i="131"/>
  <c r="K35" i="135"/>
  <c r="C14" i="128" s="1"/>
  <c r="L14" i="138"/>
  <c r="L14" i="118"/>
  <c r="L14" i="124"/>
  <c r="L14" i="135"/>
  <c r="L14" i="134"/>
  <c r="L14" i="120"/>
  <c r="L14" i="131"/>
  <c r="L14" i="126"/>
  <c r="L14" i="122"/>
  <c r="L14" i="132"/>
  <c r="L14" i="140"/>
  <c r="B15" i="124"/>
  <c r="K35" i="132"/>
  <c r="B14" i="128" s="1"/>
  <c r="B10" i="126"/>
  <c r="L23" i="126"/>
  <c r="B13" i="134"/>
  <c r="B18" i="134" s="1"/>
  <c r="L23" i="135"/>
  <c r="K18" i="138"/>
  <c r="E10" i="128" s="1"/>
  <c r="B9" i="138"/>
  <c r="B17" i="138"/>
  <c r="F146" i="139"/>
  <c r="L35" i="140" s="1"/>
  <c r="B15" i="140"/>
  <c r="B14" i="131"/>
  <c r="I32" i="128"/>
  <c r="H32" i="128"/>
  <c r="L15" i="124"/>
  <c r="L15" i="135"/>
  <c r="L15" i="132"/>
  <c r="L15" i="138"/>
  <c r="L15" i="134"/>
  <c r="L15" i="120"/>
  <c r="L15" i="118"/>
  <c r="L15" i="131"/>
  <c r="L15" i="126"/>
  <c r="L15" i="140"/>
  <c r="L15" i="122"/>
  <c r="B16" i="124"/>
  <c r="F39" i="128"/>
  <c r="I38" i="128"/>
  <c r="E67" i="129"/>
  <c r="L23" i="132"/>
  <c r="B11" i="126"/>
  <c r="K35" i="140"/>
  <c r="G14" i="128" s="1"/>
  <c r="B8" i="140"/>
  <c r="B16" i="140"/>
  <c r="L16" i="135"/>
  <c r="L16" i="134"/>
  <c r="L16" i="120"/>
  <c r="L16" i="131"/>
  <c r="L16" i="126"/>
  <c r="L16" i="124"/>
  <c r="L16" i="140"/>
  <c r="L16" i="122"/>
  <c r="L16" i="132"/>
  <c r="L16" i="138"/>
  <c r="L16" i="118"/>
  <c r="B17" i="124"/>
  <c r="F146" i="137"/>
  <c r="L35" i="138" s="1"/>
  <c r="K35" i="138"/>
  <c r="E14" i="128" s="1"/>
  <c r="L23" i="138"/>
  <c r="B9" i="140"/>
  <c r="B17" i="140"/>
  <c r="B10" i="140"/>
  <c r="L23" i="140"/>
  <c r="L17" i="134"/>
  <c r="L17" i="120"/>
  <c r="L17" i="131"/>
  <c r="L17" i="124"/>
  <c r="L17" i="135"/>
  <c r="L17" i="126"/>
  <c r="L17" i="140"/>
  <c r="L17" i="122"/>
  <c r="L17" i="132"/>
  <c r="L17" i="138"/>
  <c r="L17" i="118"/>
  <c r="K18" i="134"/>
  <c r="F10" i="128" s="1"/>
  <c r="B13" i="138"/>
  <c r="B11" i="140"/>
  <c r="B14" i="138"/>
  <c r="K18" i="140"/>
  <c r="G10" i="128" s="1"/>
  <c r="F18" i="140"/>
  <c r="B16" i="109"/>
  <c r="B8" i="126"/>
  <c r="K35" i="134"/>
  <c r="F14" i="128" s="1"/>
  <c r="B15" i="138"/>
  <c r="B13" i="140"/>
  <c r="B17" i="134"/>
  <c r="B15" i="131"/>
  <c r="F12" i="133"/>
  <c r="F69" i="133" s="1"/>
  <c r="F36" i="133"/>
  <c r="B17" i="109"/>
  <c r="B17" i="122"/>
  <c r="B16" i="131"/>
  <c r="L15" i="109"/>
  <c r="B14" i="124"/>
  <c r="D39" i="128"/>
  <c r="H38" i="128"/>
  <c r="H39" i="128" s="1"/>
  <c r="E67" i="130"/>
  <c r="B17" i="131"/>
  <c r="B9" i="126"/>
  <c r="B17" i="126"/>
  <c r="F146" i="133"/>
  <c r="L35" i="134" s="1"/>
  <c r="K18" i="135"/>
  <c r="C10" i="128" s="1"/>
  <c r="B14" i="140"/>
  <c r="H18" i="140"/>
  <c r="F69" i="139"/>
  <c r="E67" i="139"/>
  <c r="H18" i="138"/>
  <c r="J18" i="138"/>
  <c r="F69" i="137"/>
  <c r="E67" i="137"/>
  <c r="F69" i="136"/>
  <c r="E67" i="136"/>
  <c r="H18" i="135"/>
  <c r="J18" i="135"/>
  <c r="D18" i="135"/>
  <c r="H18" i="134"/>
  <c r="B18" i="132"/>
  <c r="H18" i="132"/>
  <c r="J18" i="132"/>
  <c r="K18" i="132"/>
  <c r="B10" i="128" s="1"/>
  <c r="F18" i="130"/>
  <c r="F69" i="130" s="1"/>
  <c r="F69" i="129"/>
  <c r="F60" i="121"/>
  <c r="F48" i="121"/>
  <c r="B15" i="120"/>
  <c r="B17" i="120"/>
  <c r="F66" i="119"/>
  <c r="B14" i="118"/>
  <c r="B15" i="118"/>
  <c r="B16" i="118"/>
  <c r="M139" i="127"/>
  <c r="M130" i="127"/>
  <c r="M111" i="127"/>
  <c r="M139" i="125"/>
  <c r="M130" i="125"/>
  <c r="M111" i="125"/>
  <c r="M139" i="123"/>
  <c r="M130" i="123"/>
  <c r="M111" i="123"/>
  <c r="M139" i="121"/>
  <c r="M130" i="121"/>
  <c r="M111" i="121"/>
  <c r="M139" i="119"/>
  <c r="M130" i="119"/>
  <c r="M111" i="119"/>
  <c r="F6" i="76"/>
  <c r="D6" i="76"/>
  <c r="B18" i="140" l="1"/>
  <c r="I39" i="128"/>
  <c r="D18" i="132"/>
  <c r="E74" i="139"/>
  <c r="E75" i="139"/>
  <c r="E73" i="139"/>
  <c r="E72" i="139"/>
  <c r="E79" i="139"/>
  <c r="E76" i="139"/>
  <c r="E78" i="139"/>
  <c r="E77" i="139"/>
  <c r="E74" i="137"/>
  <c r="E73" i="137"/>
  <c r="E72" i="137"/>
  <c r="E79" i="137"/>
  <c r="E78" i="137"/>
  <c r="E75" i="137"/>
  <c r="E77" i="137"/>
  <c r="E76" i="137"/>
  <c r="E74" i="136"/>
  <c r="E73" i="136"/>
  <c r="E72" i="136"/>
  <c r="E79" i="136"/>
  <c r="E76" i="136"/>
  <c r="E78" i="136"/>
  <c r="E77" i="136"/>
  <c r="E75" i="136"/>
  <c r="E74" i="133"/>
  <c r="E73" i="133"/>
  <c r="E72" i="133"/>
  <c r="E75" i="133"/>
  <c r="E79" i="133"/>
  <c r="E78" i="133"/>
  <c r="E77" i="133"/>
  <c r="E76" i="133"/>
  <c r="E74" i="130"/>
  <c r="E73" i="130"/>
  <c r="E78" i="130"/>
  <c r="E72" i="130"/>
  <c r="E79" i="130"/>
  <c r="E77" i="130"/>
  <c r="E75" i="130"/>
  <c r="E76" i="130"/>
  <c r="E74" i="129"/>
  <c r="E73" i="129"/>
  <c r="E72" i="129"/>
  <c r="E75" i="129"/>
  <c r="E79" i="129"/>
  <c r="E78" i="129"/>
  <c r="E77" i="129"/>
  <c r="E76" i="129"/>
  <c r="F144" i="127"/>
  <c r="F134" i="127"/>
  <c r="F125" i="127"/>
  <c r="L26" i="131" s="1"/>
  <c r="F116" i="127"/>
  <c r="L25" i="131" s="1"/>
  <c r="F106" i="127"/>
  <c r="L24" i="131" s="1"/>
  <c r="F96" i="127"/>
  <c r="G80" i="127"/>
  <c r="C67" i="127"/>
  <c r="E42" i="127"/>
  <c r="E36" i="127"/>
  <c r="E30" i="127"/>
  <c r="E24" i="127"/>
  <c r="E18" i="127"/>
  <c r="E12" i="127"/>
  <c r="I49" i="126"/>
  <c r="G49" i="126"/>
  <c r="E49" i="126"/>
  <c r="C49" i="126"/>
  <c r="I48" i="126"/>
  <c r="G48" i="126"/>
  <c r="E48" i="126"/>
  <c r="C48" i="126"/>
  <c r="K42" i="126"/>
  <c r="I41" i="126"/>
  <c r="G41" i="126"/>
  <c r="E41" i="126"/>
  <c r="C41" i="126"/>
  <c r="I35" i="126"/>
  <c r="J35" i="126" s="1"/>
  <c r="G35" i="126"/>
  <c r="H35" i="126" s="1"/>
  <c r="E35" i="126"/>
  <c r="F35" i="126" s="1"/>
  <c r="C35" i="126"/>
  <c r="D35" i="126" s="1"/>
  <c r="K34" i="126"/>
  <c r="J34" i="126"/>
  <c r="H34" i="126"/>
  <c r="F34" i="126"/>
  <c r="D34" i="126"/>
  <c r="A34" i="126"/>
  <c r="K33" i="126"/>
  <c r="J33" i="126"/>
  <c r="H33" i="126"/>
  <c r="F33" i="126"/>
  <c r="D33" i="126"/>
  <c r="A33" i="126"/>
  <c r="L31" i="126"/>
  <c r="K31" i="126"/>
  <c r="J31" i="126"/>
  <c r="H31" i="126"/>
  <c r="F31" i="126"/>
  <c r="D31" i="126"/>
  <c r="A31" i="126"/>
  <c r="L30" i="126"/>
  <c r="K30" i="126"/>
  <c r="J30" i="126"/>
  <c r="H30" i="126"/>
  <c r="F30" i="126"/>
  <c r="D30" i="126"/>
  <c r="A30" i="126"/>
  <c r="K29" i="126"/>
  <c r="J29" i="126"/>
  <c r="H29" i="126"/>
  <c r="F29" i="126"/>
  <c r="D29" i="126"/>
  <c r="A29" i="126"/>
  <c r="K28" i="126"/>
  <c r="J28" i="126"/>
  <c r="H28" i="126"/>
  <c r="F28" i="126"/>
  <c r="D28" i="126"/>
  <c r="A28" i="126"/>
  <c r="K26" i="126"/>
  <c r="J26" i="126"/>
  <c r="H26" i="126"/>
  <c r="F26" i="126"/>
  <c r="D26" i="126"/>
  <c r="K25" i="126"/>
  <c r="J25" i="126"/>
  <c r="H25" i="126"/>
  <c r="F25" i="126"/>
  <c r="D25" i="126"/>
  <c r="K24" i="126"/>
  <c r="J24" i="126"/>
  <c r="H24" i="126"/>
  <c r="F24" i="126"/>
  <c r="D24" i="126"/>
  <c r="K23" i="126"/>
  <c r="J23" i="126"/>
  <c r="H23" i="126"/>
  <c r="F23" i="126"/>
  <c r="D23" i="126"/>
  <c r="I18" i="126"/>
  <c r="J18" i="126" s="1"/>
  <c r="G18" i="126"/>
  <c r="E18" i="126"/>
  <c r="F18" i="126" s="1"/>
  <c r="C18" i="126"/>
  <c r="K17" i="126"/>
  <c r="J17" i="126"/>
  <c r="H17" i="126"/>
  <c r="F17" i="126"/>
  <c r="D17" i="126"/>
  <c r="K12" i="126"/>
  <c r="J12" i="126"/>
  <c r="H12" i="126"/>
  <c r="F12" i="126"/>
  <c r="D12" i="126"/>
  <c r="K11" i="126"/>
  <c r="J11" i="126"/>
  <c r="H11" i="126"/>
  <c r="F11" i="126"/>
  <c r="D11" i="126"/>
  <c r="K10" i="126"/>
  <c r="J10" i="126"/>
  <c r="H10" i="126"/>
  <c r="F10" i="126"/>
  <c r="D10" i="126"/>
  <c r="K9" i="126"/>
  <c r="J9" i="126"/>
  <c r="H9" i="126"/>
  <c r="F9" i="126"/>
  <c r="D9" i="126"/>
  <c r="K8" i="126"/>
  <c r="J8" i="126"/>
  <c r="H8" i="126"/>
  <c r="F8" i="126"/>
  <c r="D8" i="126"/>
  <c r="G6" i="76"/>
  <c r="F144" i="125"/>
  <c r="F134" i="125"/>
  <c r="F125" i="125"/>
  <c r="L26" i="124" s="1"/>
  <c r="F116" i="125"/>
  <c r="L25" i="124" s="1"/>
  <c r="F106" i="125"/>
  <c r="L24" i="124" s="1"/>
  <c r="F96" i="125"/>
  <c r="L23" i="124" s="1"/>
  <c r="G80" i="125"/>
  <c r="C67" i="125"/>
  <c r="E42" i="125"/>
  <c r="E36" i="125"/>
  <c r="B12" i="124" s="1"/>
  <c r="E30" i="125"/>
  <c r="F30" i="125" s="1"/>
  <c r="E24" i="125"/>
  <c r="F24" i="125" s="1"/>
  <c r="E18" i="125"/>
  <c r="F18" i="125" s="1"/>
  <c r="E12" i="125"/>
  <c r="B8" i="124" s="1"/>
  <c r="I49" i="124"/>
  <c r="G49" i="124"/>
  <c r="E49" i="124"/>
  <c r="C49" i="124"/>
  <c r="I48" i="124"/>
  <c r="G48" i="124"/>
  <c r="E48" i="124"/>
  <c r="C48" i="124"/>
  <c r="K42" i="124"/>
  <c r="I41" i="124"/>
  <c r="G41" i="124"/>
  <c r="E41" i="124"/>
  <c r="C41" i="124"/>
  <c r="J35" i="124"/>
  <c r="I35" i="124"/>
  <c r="G35" i="124"/>
  <c r="H35" i="124" s="1"/>
  <c r="E35" i="124"/>
  <c r="F35" i="124" s="1"/>
  <c r="C35" i="124"/>
  <c r="D35" i="124" s="1"/>
  <c r="L34" i="124"/>
  <c r="K34" i="124"/>
  <c r="J34" i="124"/>
  <c r="H34" i="124"/>
  <c r="F34" i="124"/>
  <c r="D34" i="124"/>
  <c r="A34" i="124"/>
  <c r="L33" i="124"/>
  <c r="K33" i="124"/>
  <c r="J33" i="124"/>
  <c r="H33" i="124"/>
  <c r="F33" i="124"/>
  <c r="D33" i="124"/>
  <c r="A33" i="124"/>
  <c r="L31" i="124"/>
  <c r="K31" i="124"/>
  <c r="J31" i="124"/>
  <c r="H31" i="124"/>
  <c r="F31" i="124"/>
  <c r="D31" i="124"/>
  <c r="A31" i="124"/>
  <c r="L30" i="124"/>
  <c r="K30" i="124"/>
  <c r="J30" i="124"/>
  <c r="H30" i="124"/>
  <c r="F30" i="124"/>
  <c r="D30" i="124"/>
  <c r="A30" i="124"/>
  <c r="L29" i="124"/>
  <c r="K29" i="124"/>
  <c r="J29" i="124"/>
  <c r="H29" i="124"/>
  <c r="F29" i="124"/>
  <c r="D29" i="124"/>
  <c r="A29" i="124"/>
  <c r="L28" i="124"/>
  <c r="K28" i="124"/>
  <c r="J28" i="124"/>
  <c r="H28" i="124"/>
  <c r="F28" i="124"/>
  <c r="D28" i="124"/>
  <c r="A28" i="124"/>
  <c r="K26" i="124"/>
  <c r="J26" i="124"/>
  <c r="H26" i="124"/>
  <c r="F26" i="124"/>
  <c r="D26" i="124"/>
  <c r="K25" i="124"/>
  <c r="J25" i="124"/>
  <c r="H25" i="124"/>
  <c r="F25" i="124"/>
  <c r="D25" i="124"/>
  <c r="K24" i="124"/>
  <c r="J24" i="124"/>
  <c r="H24" i="124"/>
  <c r="F24" i="124"/>
  <c r="D24" i="124"/>
  <c r="K23" i="124"/>
  <c r="J23" i="124"/>
  <c r="H23" i="124"/>
  <c r="F23" i="124"/>
  <c r="D23" i="124"/>
  <c r="I18" i="124"/>
  <c r="J18" i="124" s="1"/>
  <c r="G18" i="124"/>
  <c r="H18" i="124" s="1"/>
  <c r="E18" i="124"/>
  <c r="C18" i="124"/>
  <c r="K17" i="124"/>
  <c r="J17" i="124"/>
  <c r="H17" i="124"/>
  <c r="F17" i="124"/>
  <c r="D17" i="124"/>
  <c r="K12" i="124"/>
  <c r="J12" i="124"/>
  <c r="H12" i="124"/>
  <c r="F12" i="124"/>
  <c r="D12" i="124"/>
  <c r="A12" i="124"/>
  <c r="K11" i="124"/>
  <c r="J11" i="124"/>
  <c r="H11" i="124"/>
  <c r="F11" i="124"/>
  <c r="D11" i="124"/>
  <c r="A11" i="124"/>
  <c r="K10" i="124"/>
  <c r="J10" i="124"/>
  <c r="H10" i="124"/>
  <c r="F10" i="124"/>
  <c r="D10" i="124"/>
  <c r="A10" i="124"/>
  <c r="K9" i="124"/>
  <c r="J9" i="124"/>
  <c r="H9" i="124"/>
  <c r="F9" i="124"/>
  <c r="D9" i="124"/>
  <c r="A9" i="124"/>
  <c r="K8" i="124"/>
  <c r="D8" i="124" s="1"/>
  <c r="J8" i="124"/>
  <c r="H8" i="124"/>
  <c r="F8" i="124"/>
  <c r="A8" i="124"/>
  <c r="B2" i="124"/>
  <c r="K1" i="124"/>
  <c r="B1" i="124"/>
  <c r="F144" i="123"/>
  <c r="F134" i="123"/>
  <c r="F125" i="123"/>
  <c r="F116" i="123"/>
  <c r="L25" i="122" s="1"/>
  <c r="F106" i="123"/>
  <c r="L24" i="122" s="1"/>
  <c r="F96" i="123"/>
  <c r="L23" i="122" s="1"/>
  <c r="G80" i="123"/>
  <c r="C67" i="123"/>
  <c r="E42" i="123"/>
  <c r="B13" i="122" s="1"/>
  <c r="E36" i="123"/>
  <c r="B12" i="122" s="1"/>
  <c r="E30" i="123"/>
  <c r="F30" i="123" s="1"/>
  <c r="E24" i="123"/>
  <c r="F24" i="123" s="1"/>
  <c r="E18" i="123"/>
  <c r="F18" i="123" s="1"/>
  <c r="E12" i="123"/>
  <c r="F12" i="123" s="1"/>
  <c r="I49" i="122"/>
  <c r="G49" i="122"/>
  <c r="E49" i="122"/>
  <c r="C49" i="122"/>
  <c r="I48" i="122"/>
  <c r="G48" i="122"/>
  <c r="E48" i="122"/>
  <c r="C48" i="122"/>
  <c r="K42" i="122"/>
  <c r="I41" i="122"/>
  <c r="G41" i="122"/>
  <c r="E41" i="122"/>
  <c r="C41" i="122"/>
  <c r="I35" i="122"/>
  <c r="J35" i="122" s="1"/>
  <c r="G35" i="122"/>
  <c r="H35" i="122" s="1"/>
  <c r="E35" i="122"/>
  <c r="F35" i="122" s="1"/>
  <c r="C35" i="122"/>
  <c r="D35" i="122" s="1"/>
  <c r="L34" i="122"/>
  <c r="K34" i="122"/>
  <c r="J34" i="122"/>
  <c r="H34" i="122"/>
  <c r="F34" i="122"/>
  <c r="D34" i="122"/>
  <c r="A34" i="122"/>
  <c r="L33" i="122"/>
  <c r="K33" i="122"/>
  <c r="J33" i="122"/>
  <c r="H33" i="122"/>
  <c r="F33" i="122"/>
  <c r="D33" i="122"/>
  <c r="A33" i="122"/>
  <c r="L31" i="122"/>
  <c r="K31" i="122"/>
  <c r="J31" i="122"/>
  <c r="H31" i="122"/>
  <c r="F31" i="122"/>
  <c r="D31" i="122"/>
  <c r="A31" i="122"/>
  <c r="L30" i="122"/>
  <c r="K30" i="122"/>
  <c r="J30" i="122"/>
  <c r="H30" i="122"/>
  <c r="F30" i="122"/>
  <c r="D30" i="122"/>
  <c r="A30" i="122"/>
  <c r="L29" i="122"/>
  <c r="K29" i="122"/>
  <c r="J29" i="122"/>
  <c r="H29" i="122"/>
  <c r="F29" i="122"/>
  <c r="D29" i="122"/>
  <c r="A29" i="122"/>
  <c r="L28" i="122"/>
  <c r="K28" i="122"/>
  <c r="J28" i="122"/>
  <c r="H28" i="122"/>
  <c r="F28" i="122"/>
  <c r="D28" i="122"/>
  <c r="A28" i="122"/>
  <c r="L26" i="122"/>
  <c r="K26" i="122"/>
  <c r="J26" i="122"/>
  <c r="H26" i="122"/>
  <c r="F26" i="122"/>
  <c r="D26" i="122"/>
  <c r="K25" i="122"/>
  <c r="J25" i="122"/>
  <c r="H25" i="122"/>
  <c r="F25" i="122"/>
  <c r="D25" i="122"/>
  <c r="K24" i="122"/>
  <c r="J24" i="122"/>
  <c r="H24" i="122"/>
  <c r="F24" i="122"/>
  <c r="D24" i="122"/>
  <c r="K23" i="122"/>
  <c r="J23" i="122"/>
  <c r="H23" i="122"/>
  <c r="F23" i="122"/>
  <c r="D23" i="122"/>
  <c r="I18" i="122"/>
  <c r="J18" i="122" s="1"/>
  <c r="G18" i="122"/>
  <c r="E18" i="122"/>
  <c r="F18" i="122" s="1"/>
  <c r="C18" i="122"/>
  <c r="D18" i="122" s="1"/>
  <c r="K17" i="122"/>
  <c r="J17" i="122"/>
  <c r="H17" i="122"/>
  <c r="F17" i="122"/>
  <c r="D17" i="122"/>
  <c r="K12" i="122"/>
  <c r="J12" i="122"/>
  <c r="H12" i="122"/>
  <c r="F12" i="122"/>
  <c r="D12" i="122"/>
  <c r="A12" i="122"/>
  <c r="K11" i="122"/>
  <c r="J11" i="122"/>
  <c r="H11" i="122"/>
  <c r="F11" i="122"/>
  <c r="D11" i="122"/>
  <c r="B11" i="122"/>
  <c r="A11" i="122"/>
  <c r="K10" i="122"/>
  <c r="J10" i="122"/>
  <c r="H10" i="122"/>
  <c r="F10" i="122"/>
  <c r="D10" i="122"/>
  <c r="A10" i="122"/>
  <c r="K9" i="122"/>
  <c r="J9" i="122"/>
  <c r="H9" i="122"/>
  <c r="F9" i="122"/>
  <c r="D9" i="122"/>
  <c r="B9" i="122"/>
  <c r="A9" i="122"/>
  <c r="K8" i="122"/>
  <c r="J8" i="122"/>
  <c r="H8" i="122"/>
  <c r="F8" i="122"/>
  <c r="D8" i="122"/>
  <c r="B8" i="122"/>
  <c r="A8" i="122"/>
  <c r="B2" i="122"/>
  <c r="B1" i="122"/>
  <c r="F144" i="121"/>
  <c r="F134" i="121"/>
  <c r="F125" i="121"/>
  <c r="L26" i="120" s="1"/>
  <c r="F116" i="121"/>
  <c r="L25" i="120" s="1"/>
  <c r="F106" i="121"/>
  <c r="F96" i="121"/>
  <c r="L23" i="120" s="1"/>
  <c r="G80" i="121"/>
  <c r="C67" i="121"/>
  <c r="E42" i="121"/>
  <c r="E36" i="121"/>
  <c r="F36" i="121" s="1"/>
  <c r="E30" i="121"/>
  <c r="F30" i="121" s="1"/>
  <c r="E24" i="121"/>
  <c r="F24" i="121" s="1"/>
  <c r="E18" i="121"/>
  <c r="F18" i="121" s="1"/>
  <c r="E12" i="121"/>
  <c r="F12" i="121" s="1"/>
  <c r="I49" i="120"/>
  <c r="G49" i="120"/>
  <c r="E49" i="120"/>
  <c r="C49" i="120"/>
  <c r="I48" i="120"/>
  <c r="G48" i="120"/>
  <c r="E48" i="120"/>
  <c r="C48" i="120"/>
  <c r="K42" i="120"/>
  <c r="I41" i="120"/>
  <c r="G41" i="120"/>
  <c r="E41" i="120"/>
  <c r="C41" i="120"/>
  <c r="I35" i="120"/>
  <c r="J35" i="120" s="1"/>
  <c r="G35" i="120"/>
  <c r="H35" i="120" s="1"/>
  <c r="E35" i="120"/>
  <c r="F35" i="120" s="1"/>
  <c r="C35" i="120"/>
  <c r="L34" i="120"/>
  <c r="K34" i="120"/>
  <c r="J34" i="120"/>
  <c r="H34" i="120"/>
  <c r="F34" i="120"/>
  <c r="D34" i="120"/>
  <c r="A34" i="120"/>
  <c r="L33" i="120"/>
  <c r="K33" i="120"/>
  <c r="J33" i="120"/>
  <c r="H33" i="120"/>
  <c r="F33" i="120"/>
  <c r="D33" i="120"/>
  <c r="A33" i="120"/>
  <c r="L31" i="120"/>
  <c r="K31" i="120"/>
  <c r="J31" i="120"/>
  <c r="H31" i="120"/>
  <c r="F31" i="120"/>
  <c r="D31" i="120"/>
  <c r="A31" i="120"/>
  <c r="L30" i="120"/>
  <c r="K30" i="120"/>
  <c r="J30" i="120"/>
  <c r="H30" i="120"/>
  <c r="F30" i="120"/>
  <c r="D30" i="120"/>
  <c r="A30" i="120"/>
  <c r="L29" i="120"/>
  <c r="K29" i="120"/>
  <c r="J29" i="120"/>
  <c r="H29" i="120"/>
  <c r="F29" i="120"/>
  <c r="D29" i="120"/>
  <c r="A29" i="120"/>
  <c r="L28" i="120"/>
  <c r="K28" i="120"/>
  <c r="J28" i="120"/>
  <c r="H28" i="120"/>
  <c r="F28" i="120"/>
  <c r="D28" i="120"/>
  <c r="A28" i="120"/>
  <c r="K26" i="120"/>
  <c r="D26" i="120" s="1"/>
  <c r="J26" i="120"/>
  <c r="H26" i="120"/>
  <c r="F26" i="120"/>
  <c r="K25" i="120"/>
  <c r="J25" i="120"/>
  <c r="H25" i="120"/>
  <c r="F25" i="120"/>
  <c r="D25" i="120"/>
  <c r="L24" i="120"/>
  <c r="K24" i="120"/>
  <c r="J24" i="120"/>
  <c r="H24" i="120"/>
  <c r="F24" i="120"/>
  <c r="D24" i="120"/>
  <c r="K23" i="120"/>
  <c r="J23" i="120"/>
  <c r="H23" i="120"/>
  <c r="F23" i="120"/>
  <c r="D23" i="120"/>
  <c r="I18" i="120"/>
  <c r="J18" i="120" s="1"/>
  <c r="G18" i="120"/>
  <c r="E18" i="120"/>
  <c r="C18" i="120"/>
  <c r="K17" i="120"/>
  <c r="J17" i="120"/>
  <c r="H17" i="120"/>
  <c r="F17" i="120"/>
  <c r="D17" i="120"/>
  <c r="K12" i="120"/>
  <c r="J12" i="120"/>
  <c r="H12" i="120"/>
  <c r="F12" i="120"/>
  <c r="D12" i="120"/>
  <c r="B12" i="120"/>
  <c r="A12" i="120"/>
  <c r="K11" i="120"/>
  <c r="J11" i="120"/>
  <c r="H11" i="120"/>
  <c r="F11" i="120"/>
  <c r="D11" i="120"/>
  <c r="A11" i="120"/>
  <c r="K10" i="120"/>
  <c r="J10" i="120"/>
  <c r="H10" i="120"/>
  <c r="F10" i="120"/>
  <c r="D10" i="120"/>
  <c r="B10" i="120"/>
  <c r="A10" i="120"/>
  <c r="K9" i="120"/>
  <c r="J9" i="120"/>
  <c r="H9" i="120"/>
  <c r="F9" i="120"/>
  <c r="D9" i="120"/>
  <c r="A9" i="120"/>
  <c r="K8" i="120"/>
  <c r="H8" i="120" s="1"/>
  <c r="J8" i="120"/>
  <c r="F8" i="120"/>
  <c r="D8" i="120"/>
  <c r="A8" i="120"/>
  <c r="B2" i="120"/>
  <c r="B1" i="120"/>
  <c r="F144" i="119"/>
  <c r="F134" i="119"/>
  <c r="F125" i="119"/>
  <c r="L26" i="118" s="1"/>
  <c r="F116" i="119"/>
  <c r="F106" i="119"/>
  <c r="L24" i="118" s="1"/>
  <c r="F96" i="119"/>
  <c r="G80" i="119"/>
  <c r="C67" i="119"/>
  <c r="E42" i="119"/>
  <c r="B13" i="118" s="1"/>
  <c r="E36" i="119"/>
  <c r="F36" i="119" s="1"/>
  <c r="E30" i="119"/>
  <c r="F30" i="119" s="1"/>
  <c r="E24" i="119"/>
  <c r="B10" i="118" s="1"/>
  <c r="E18" i="119"/>
  <c r="B9" i="118" s="1"/>
  <c r="E12" i="119"/>
  <c r="F12" i="119" s="1"/>
  <c r="I49" i="118"/>
  <c r="G49" i="118"/>
  <c r="E49" i="118"/>
  <c r="C49" i="118"/>
  <c r="I48" i="118"/>
  <c r="G48" i="118"/>
  <c r="E48" i="118"/>
  <c r="C48" i="118"/>
  <c r="K42" i="118"/>
  <c r="I41" i="118"/>
  <c r="G41" i="118"/>
  <c r="E41" i="118"/>
  <c r="C41" i="118"/>
  <c r="J35" i="118"/>
  <c r="I35" i="118"/>
  <c r="G35" i="118"/>
  <c r="H35" i="118" s="1"/>
  <c r="E35" i="118"/>
  <c r="F35" i="118" s="1"/>
  <c r="C35" i="118"/>
  <c r="D35" i="118" s="1"/>
  <c r="L34" i="118"/>
  <c r="K34" i="118"/>
  <c r="J34" i="118"/>
  <c r="H34" i="118"/>
  <c r="F34" i="118"/>
  <c r="D34" i="118"/>
  <c r="A34" i="118"/>
  <c r="L33" i="118"/>
  <c r="K33" i="118"/>
  <c r="J33" i="118"/>
  <c r="H33" i="118"/>
  <c r="F33" i="118"/>
  <c r="D33" i="118"/>
  <c r="A33" i="118"/>
  <c r="L31" i="118"/>
  <c r="K31" i="118"/>
  <c r="J31" i="118"/>
  <c r="H31" i="118"/>
  <c r="F31" i="118"/>
  <c r="D31" i="118"/>
  <c r="A31" i="118"/>
  <c r="L30" i="118"/>
  <c r="K30" i="118"/>
  <c r="J30" i="118"/>
  <c r="H30" i="118"/>
  <c r="F30" i="118"/>
  <c r="D30" i="118"/>
  <c r="A30" i="118"/>
  <c r="L29" i="118"/>
  <c r="K29" i="118"/>
  <c r="J29" i="118"/>
  <c r="H29" i="118"/>
  <c r="F29" i="118"/>
  <c r="D29" i="118"/>
  <c r="A29" i="118"/>
  <c r="L28" i="118"/>
  <c r="K28" i="118"/>
  <c r="J28" i="118"/>
  <c r="H28" i="118"/>
  <c r="F28" i="118"/>
  <c r="D28" i="118"/>
  <c r="A28" i="118"/>
  <c r="K26" i="118"/>
  <c r="J26" i="118"/>
  <c r="H26" i="118"/>
  <c r="F26" i="118"/>
  <c r="D26" i="118"/>
  <c r="L25" i="118"/>
  <c r="K25" i="118"/>
  <c r="J25" i="118"/>
  <c r="H25" i="118"/>
  <c r="F25" i="118"/>
  <c r="D25" i="118"/>
  <c r="J24" i="118"/>
  <c r="H24" i="118"/>
  <c r="F24" i="118"/>
  <c r="D24" i="118"/>
  <c r="J23" i="118"/>
  <c r="H23" i="118"/>
  <c r="F23" i="118"/>
  <c r="D23" i="118"/>
  <c r="I18" i="118"/>
  <c r="G18" i="118"/>
  <c r="E18" i="118"/>
  <c r="C18" i="118"/>
  <c r="K17" i="118"/>
  <c r="J17" i="118"/>
  <c r="H17" i="118"/>
  <c r="F17" i="118"/>
  <c r="D17" i="118"/>
  <c r="K12" i="118"/>
  <c r="J12" i="118"/>
  <c r="H12" i="118"/>
  <c r="F12" i="118"/>
  <c r="D12" i="118"/>
  <c r="A12" i="118"/>
  <c r="K11" i="118"/>
  <c r="J11" i="118"/>
  <c r="H11" i="118"/>
  <c r="F11" i="118"/>
  <c r="D11" i="118"/>
  <c r="B11" i="118"/>
  <c r="A11" i="118"/>
  <c r="K10" i="118"/>
  <c r="J10" i="118"/>
  <c r="H10" i="118"/>
  <c r="F10" i="118"/>
  <c r="D10" i="118"/>
  <c r="A10" i="118"/>
  <c r="K9" i="118"/>
  <c r="J9" i="118"/>
  <c r="H9" i="118"/>
  <c r="F9" i="118"/>
  <c r="D9" i="118"/>
  <c r="A9" i="118"/>
  <c r="K8" i="118"/>
  <c r="A8" i="118"/>
  <c r="B2" i="118"/>
  <c r="B1" i="118"/>
  <c r="K35" i="118" l="1"/>
  <c r="C14" i="76" s="1"/>
  <c r="B10" i="124"/>
  <c r="F42" i="119"/>
  <c r="B8" i="118"/>
  <c r="B9" i="124"/>
  <c r="K35" i="124"/>
  <c r="F14" i="76" s="1"/>
  <c r="K35" i="126"/>
  <c r="D14" i="128" s="1"/>
  <c r="F12" i="127"/>
  <c r="B8" i="131"/>
  <c r="F146" i="127"/>
  <c r="L35" i="131" s="1"/>
  <c r="L23" i="131"/>
  <c r="B11" i="124"/>
  <c r="F18" i="127"/>
  <c r="F69" i="127" s="1"/>
  <c r="B9" i="131"/>
  <c r="K35" i="122"/>
  <c r="E14" i="76" s="1"/>
  <c r="F24" i="127"/>
  <c r="B10" i="131"/>
  <c r="F80" i="137"/>
  <c r="F82" i="137" s="1"/>
  <c r="F30" i="127"/>
  <c r="B11" i="131"/>
  <c r="F36" i="127"/>
  <c r="B12" i="131"/>
  <c r="B10" i="122"/>
  <c r="F42" i="127"/>
  <c r="B13" i="131"/>
  <c r="B9" i="120"/>
  <c r="E6" i="76"/>
  <c r="E6" i="128"/>
  <c r="C6" i="76"/>
  <c r="C6" i="128"/>
  <c r="F80" i="139"/>
  <c r="F80" i="136"/>
  <c r="F80" i="133"/>
  <c r="F80" i="130"/>
  <c r="F80" i="129"/>
  <c r="K18" i="126"/>
  <c r="D10" i="128" s="1"/>
  <c r="B18" i="126"/>
  <c r="F42" i="125"/>
  <c r="B13" i="124"/>
  <c r="F36" i="125"/>
  <c r="F36" i="123"/>
  <c r="F42" i="123"/>
  <c r="B8" i="120"/>
  <c r="B11" i="120"/>
  <c r="F42" i="121"/>
  <c r="F69" i="121" s="1"/>
  <c r="B13" i="120"/>
  <c r="F18" i="119"/>
  <c r="F146" i="119"/>
  <c r="L35" i="118" s="1"/>
  <c r="B12" i="118"/>
  <c r="F24" i="119"/>
  <c r="L23" i="118"/>
  <c r="K18" i="122"/>
  <c r="E10" i="76" s="1"/>
  <c r="K18" i="120"/>
  <c r="D10" i="76" s="1"/>
  <c r="B18" i="118"/>
  <c r="K18" i="118"/>
  <c r="C10" i="76" s="1"/>
  <c r="K35" i="120"/>
  <c r="D14" i="76" s="1"/>
  <c r="F146" i="121"/>
  <c r="L35" i="120" s="1"/>
  <c r="J8" i="118"/>
  <c r="H8" i="118"/>
  <c r="F8" i="118"/>
  <c r="D8" i="118"/>
  <c r="K18" i="124"/>
  <c r="F10" i="76" s="1"/>
  <c r="F12" i="125"/>
  <c r="D18" i="126"/>
  <c r="E67" i="127"/>
  <c r="H18" i="126"/>
  <c r="F146" i="125"/>
  <c r="F18" i="124"/>
  <c r="E67" i="125"/>
  <c r="F146" i="123"/>
  <c r="E67" i="123"/>
  <c r="H18" i="122"/>
  <c r="D18" i="120"/>
  <c r="F18" i="120"/>
  <c r="E67" i="121"/>
  <c r="E67" i="119"/>
  <c r="D35" i="120" l="1"/>
  <c r="D18" i="118"/>
  <c r="H10" i="128"/>
  <c r="B18" i="131"/>
  <c r="B18" i="120"/>
  <c r="F84" i="137"/>
  <c r="F148" i="137" s="1"/>
  <c r="L37" i="138" s="1"/>
  <c r="I14" i="128"/>
  <c r="H14" i="128"/>
  <c r="H18" i="118"/>
  <c r="F18" i="118"/>
  <c r="F82" i="139"/>
  <c r="F84" i="139"/>
  <c r="F148" i="139" s="1"/>
  <c r="L37" i="140" s="1"/>
  <c r="F152" i="137"/>
  <c r="F157" i="137" s="1"/>
  <c r="F82" i="136"/>
  <c r="F84" i="136"/>
  <c r="F148" i="136" s="1"/>
  <c r="L37" i="135" s="1"/>
  <c r="F82" i="133"/>
  <c r="F84" i="133"/>
  <c r="F148" i="133" s="1"/>
  <c r="L37" i="134" s="1"/>
  <c r="F82" i="130"/>
  <c r="F84" i="130"/>
  <c r="F148" i="130" s="1"/>
  <c r="L37" i="126" s="1"/>
  <c r="F82" i="129"/>
  <c r="F84" i="129"/>
  <c r="F148" i="129" s="1"/>
  <c r="L37" i="132" s="1"/>
  <c r="L35" i="124"/>
  <c r="D18" i="124"/>
  <c r="F69" i="123"/>
  <c r="E74" i="123" s="1"/>
  <c r="L35" i="122"/>
  <c r="F69" i="119"/>
  <c r="E79" i="119" s="1"/>
  <c r="H18" i="120"/>
  <c r="J18" i="118"/>
  <c r="F69" i="125"/>
  <c r="E75" i="125" s="1"/>
  <c r="E74" i="127"/>
  <c r="E73" i="127"/>
  <c r="E72" i="127"/>
  <c r="E79" i="127"/>
  <c r="E78" i="127"/>
  <c r="E77" i="127"/>
  <c r="E76" i="127"/>
  <c r="E75" i="127"/>
  <c r="E78" i="123"/>
  <c r="E77" i="123"/>
  <c r="B18" i="122" s="1"/>
  <c r="E75" i="123"/>
  <c r="E74" i="121"/>
  <c r="E73" i="121"/>
  <c r="E79" i="121"/>
  <c r="E72" i="121"/>
  <c r="E78" i="121"/>
  <c r="E76" i="121"/>
  <c r="E75" i="121"/>
  <c r="E79" i="123" l="1"/>
  <c r="E72" i="123"/>
  <c r="E73" i="123"/>
  <c r="E76" i="123"/>
  <c r="F156" i="137"/>
  <c r="L38" i="138"/>
  <c r="F159" i="137"/>
  <c r="L39" i="138" s="1"/>
  <c r="F152" i="139"/>
  <c r="F157" i="139" s="1"/>
  <c r="F152" i="136"/>
  <c r="F157" i="136" s="1"/>
  <c r="F152" i="133"/>
  <c r="F157" i="133" s="1"/>
  <c r="F152" i="130"/>
  <c r="F157" i="130" s="1"/>
  <c r="F152" i="129"/>
  <c r="F157" i="129" s="1"/>
  <c r="E72" i="119"/>
  <c r="E76" i="119"/>
  <c r="E73" i="119"/>
  <c r="E75" i="119"/>
  <c r="E74" i="119"/>
  <c r="E77" i="119"/>
  <c r="E78" i="119"/>
  <c r="E72" i="125"/>
  <c r="E76" i="125"/>
  <c r="E78" i="125"/>
  <c r="E77" i="125"/>
  <c r="B18" i="124" s="1"/>
  <c r="E73" i="125"/>
  <c r="E79" i="125"/>
  <c r="E74" i="125"/>
  <c r="F80" i="127"/>
  <c r="F80" i="123"/>
  <c r="F80" i="121"/>
  <c r="F156" i="136" l="1"/>
  <c r="L38" i="135"/>
  <c r="F156" i="129"/>
  <c r="L38" i="132"/>
  <c r="F156" i="130"/>
  <c r="L38" i="126"/>
  <c r="F156" i="133"/>
  <c r="L38" i="134"/>
  <c r="F156" i="139"/>
  <c r="L38" i="140"/>
  <c r="F80" i="119"/>
  <c r="F84" i="119" s="1"/>
  <c r="F159" i="139"/>
  <c r="L39" i="140" s="1"/>
  <c r="F159" i="136"/>
  <c r="L39" i="135" s="1"/>
  <c r="F159" i="133"/>
  <c r="L39" i="134" s="1"/>
  <c r="F159" i="130"/>
  <c r="L39" i="126" s="1"/>
  <c r="F159" i="129"/>
  <c r="L39" i="132" s="1"/>
  <c r="F80" i="125"/>
  <c r="F82" i="127"/>
  <c r="F84" i="127"/>
  <c r="F82" i="123"/>
  <c r="B19" i="122" s="1"/>
  <c r="F84" i="123"/>
  <c r="F82" i="121"/>
  <c r="B19" i="120" s="1"/>
  <c r="F84" i="121"/>
  <c r="F82" i="119" l="1"/>
  <c r="B19" i="118" s="1"/>
  <c r="B19" i="126"/>
  <c r="B19" i="134"/>
  <c r="B19" i="140"/>
  <c r="B19" i="138"/>
  <c r="F82" i="125"/>
  <c r="F84" i="125"/>
  <c r="F148" i="125" s="1"/>
  <c r="F152" i="125" s="1"/>
  <c r="F148" i="127"/>
  <c r="L37" i="131" s="1"/>
  <c r="I19" i="126"/>
  <c r="E19" i="126"/>
  <c r="G19" i="126"/>
  <c r="C19" i="126"/>
  <c r="F148" i="123"/>
  <c r="I19" i="122"/>
  <c r="C19" i="122"/>
  <c r="E19" i="122"/>
  <c r="G19" i="122"/>
  <c r="F148" i="121"/>
  <c r="F152" i="121" s="1"/>
  <c r="I19" i="120"/>
  <c r="G19" i="120"/>
  <c r="C19" i="120"/>
  <c r="E19" i="120"/>
  <c r="F148" i="119"/>
  <c r="I19" i="118"/>
  <c r="E19" i="118"/>
  <c r="C19" i="118"/>
  <c r="G19" i="118"/>
  <c r="B19" i="124" l="1"/>
  <c r="G19" i="124" s="1"/>
  <c r="B19" i="131"/>
  <c r="B19" i="132"/>
  <c r="B19" i="135"/>
  <c r="C19" i="138"/>
  <c r="E19" i="138"/>
  <c r="G19" i="138"/>
  <c r="I19" i="138"/>
  <c r="I19" i="140"/>
  <c r="E19" i="140"/>
  <c r="G19" i="140"/>
  <c r="C19" i="140"/>
  <c r="I19" i="134"/>
  <c r="C19" i="134"/>
  <c r="G19" i="134"/>
  <c r="E19" i="134"/>
  <c r="C19" i="124"/>
  <c r="K19" i="124" s="1"/>
  <c r="E19" i="124"/>
  <c r="F19" i="124" s="1"/>
  <c r="I19" i="124"/>
  <c r="D19" i="126"/>
  <c r="K19" i="126"/>
  <c r="D11" i="128" s="1"/>
  <c r="C20" i="126"/>
  <c r="G20" i="126"/>
  <c r="H19" i="126"/>
  <c r="F19" i="126"/>
  <c r="E20" i="126"/>
  <c r="J19" i="126"/>
  <c r="I20" i="126"/>
  <c r="F152" i="127"/>
  <c r="F157" i="127" s="1"/>
  <c r="L38" i="131" s="1"/>
  <c r="J19" i="124"/>
  <c r="I20" i="124"/>
  <c r="G20" i="124"/>
  <c r="H19" i="124"/>
  <c r="F157" i="125"/>
  <c r="F159" i="125" s="1"/>
  <c r="L39" i="124" s="1"/>
  <c r="L37" i="124"/>
  <c r="G20" i="122"/>
  <c r="H19" i="122"/>
  <c r="D19" i="122"/>
  <c r="K19" i="122"/>
  <c r="C20" i="122"/>
  <c r="F19" i="122"/>
  <c r="E20" i="122"/>
  <c r="I20" i="122"/>
  <c r="J19" i="122"/>
  <c r="F152" i="123"/>
  <c r="F157" i="123" s="1"/>
  <c r="L37" i="122"/>
  <c r="F19" i="120"/>
  <c r="E20" i="120"/>
  <c r="G20" i="120"/>
  <c r="D19" i="120"/>
  <c r="K19" i="120"/>
  <c r="C20" i="120"/>
  <c r="J19" i="120"/>
  <c r="I20" i="120"/>
  <c r="F157" i="121"/>
  <c r="L37" i="120"/>
  <c r="K19" i="118"/>
  <c r="C20" i="118"/>
  <c r="E20" i="118"/>
  <c r="G20" i="118"/>
  <c r="I20" i="118"/>
  <c r="L37" i="118"/>
  <c r="F152" i="119"/>
  <c r="F157" i="119" s="1"/>
  <c r="H19" i="134" l="1"/>
  <c r="G20" i="134"/>
  <c r="H19" i="138"/>
  <c r="G20" i="138"/>
  <c r="D19" i="134"/>
  <c r="C20" i="134"/>
  <c r="K19" i="134"/>
  <c r="F19" i="138"/>
  <c r="E20" i="138"/>
  <c r="D13" i="128"/>
  <c r="D12" i="128"/>
  <c r="I20" i="134"/>
  <c r="J19" i="134"/>
  <c r="D19" i="138"/>
  <c r="C20" i="138"/>
  <c r="K19" i="138"/>
  <c r="D19" i="140"/>
  <c r="C20" i="140"/>
  <c r="K19" i="140"/>
  <c r="I19" i="135"/>
  <c r="G19" i="135"/>
  <c r="C19" i="135"/>
  <c r="E19" i="135"/>
  <c r="H19" i="140"/>
  <c r="G20" i="140"/>
  <c r="C19" i="132"/>
  <c r="G19" i="132"/>
  <c r="I19" i="132"/>
  <c r="E19" i="132"/>
  <c r="F19" i="134"/>
  <c r="E20" i="134"/>
  <c r="F19" i="140"/>
  <c r="E20" i="140"/>
  <c r="I19" i="131"/>
  <c r="C19" i="131"/>
  <c r="E19" i="131"/>
  <c r="G19" i="131"/>
  <c r="I20" i="138"/>
  <c r="J19" i="138"/>
  <c r="K20" i="124"/>
  <c r="F11" i="76"/>
  <c r="I20" i="140"/>
  <c r="J19" i="140"/>
  <c r="K20" i="126"/>
  <c r="C20" i="124"/>
  <c r="E20" i="124"/>
  <c r="F20" i="124" s="1"/>
  <c r="K20" i="122"/>
  <c r="E11" i="76"/>
  <c r="K20" i="120"/>
  <c r="H20" i="120" s="1"/>
  <c r="D11" i="76"/>
  <c r="K20" i="118"/>
  <c r="H20" i="118" s="1"/>
  <c r="C11" i="76"/>
  <c r="H19" i="120"/>
  <c r="J19" i="118"/>
  <c r="H19" i="118"/>
  <c r="F19" i="118"/>
  <c r="D19" i="118"/>
  <c r="D19" i="124"/>
  <c r="J20" i="126"/>
  <c r="I37" i="126"/>
  <c r="E37" i="126"/>
  <c r="F20" i="126"/>
  <c r="G37" i="126"/>
  <c r="H20" i="126"/>
  <c r="F156" i="127"/>
  <c r="D20" i="126"/>
  <c r="C37" i="126"/>
  <c r="F159" i="127"/>
  <c r="L39" i="131" s="1"/>
  <c r="G37" i="124"/>
  <c r="H20" i="124"/>
  <c r="J20" i="124"/>
  <c r="I37" i="124"/>
  <c r="L38" i="124"/>
  <c r="F156" i="125"/>
  <c r="J20" i="122"/>
  <c r="I37" i="122"/>
  <c r="G37" i="122"/>
  <c r="H20" i="122"/>
  <c r="E37" i="122"/>
  <c r="F20" i="122"/>
  <c r="D20" i="122"/>
  <c r="C37" i="122"/>
  <c r="L38" i="122"/>
  <c r="F156" i="123"/>
  <c r="M38" i="122" s="1"/>
  <c r="F159" i="123"/>
  <c r="L39" i="122" s="1"/>
  <c r="J20" i="120"/>
  <c r="I37" i="120"/>
  <c r="D20" i="120"/>
  <c r="C37" i="120"/>
  <c r="G37" i="120"/>
  <c r="L38" i="120"/>
  <c r="F156" i="121"/>
  <c r="M38" i="120" s="1"/>
  <c r="F159" i="121"/>
  <c r="L39" i="120" s="1"/>
  <c r="E37" i="120"/>
  <c r="F20" i="120"/>
  <c r="E37" i="118"/>
  <c r="L38" i="118"/>
  <c r="F156" i="119"/>
  <c r="M38" i="118" s="1"/>
  <c r="C37" i="118"/>
  <c r="G37" i="118"/>
  <c r="F159" i="119"/>
  <c r="L39" i="118" s="1"/>
  <c r="I37" i="118"/>
  <c r="K20" i="138" l="1"/>
  <c r="E11" i="128"/>
  <c r="E37" i="134"/>
  <c r="F20" i="134"/>
  <c r="F19" i="135"/>
  <c r="E20" i="135"/>
  <c r="C37" i="138"/>
  <c r="D20" i="138"/>
  <c r="K20" i="134"/>
  <c r="F11" i="128"/>
  <c r="J20" i="138"/>
  <c r="I37" i="138"/>
  <c r="K19" i="135"/>
  <c r="C20" i="135"/>
  <c r="C37" i="134"/>
  <c r="D20" i="134"/>
  <c r="D20" i="124"/>
  <c r="G20" i="131"/>
  <c r="H19" i="131"/>
  <c r="F19" i="132"/>
  <c r="E20" i="132"/>
  <c r="H19" i="135"/>
  <c r="G20" i="135"/>
  <c r="K19" i="131"/>
  <c r="F19" i="131"/>
  <c r="E20" i="131"/>
  <c r="J19" i="132"/>
  <c r="I20" i="132"/>
  <c r="J19" i="135"/>
  <c r="I20" i="135"/>
  <c r="I37" i="134"/>
  <c r="J20" i="134"/>
  <c r="H20" i="138"/>
  <c r="G37" i="138"/>
  <c r="C20" i="131"/>
  <c r="H19" i="132"/>
  <c r="G20" i="132"/>
  <c r="K20" i="140"/>
  <c r="G11" i="128"/>
  <c r="I37" i="140"/>
  <c r="J20" i="140"/>
  <c r="J19" i="131"/>
  <c r="I20" i="131"/>
  <c r="C20" i="132"/>
  <c r="K19" i="132"/>
  <c r="C37" i="140"/>
  <c r="D20" i="140"/>
  <c r="H20" i="134"/>
  <c r="G37" i="134"/>
  <c r="M38" i="124"/>
  <c r="M38" i="132"/>
  <c r="M38" i="135"/>
  <c r="M38" i="131"/>
  <c r="C37" i="124"/>
  <c r="K37" i="124" s="1"/>
  <c r="D37" i="124" s="1"/>
  <c r="M38" i="126"/>
  <c r="G38" i="126" s="1"/>
  <c r="H38" i="126" s="1"/>
  <c r="M38" i="138"/>
  <c r="M38" i="140"/>
  <c r="M38" i="134"/>
  <c r="F20" i="140"/>
  <c r="E37" i="140"/>
  <c r="H20" i="140"/>
  <c r="G37" i="140"/>
  <c r="F20" i="138"/>
  <c r="E37" i="138"/>
  <c r="E37" i="124"/>
  <c r="F37" i="124" s="1"/>
  <c r="D20" i="118"/>
  <c r="J20" i="118"/>
  <c r="F20" i="118"/>
  <c r="H37" i="126"/>
  <c r="F37" i="126"/>
  <c r="E38" i="126"/>
  <c r="F38" i="126" s="1"/>
  <c r="C38" i="126"/>
  <c r="D37" i="126"/>
  <c r="K37" i="126"/>
  <c r="I38" i="126"/>
  <c r="J38" i="126" s="1"/>
  <c r="J37" i="126"/>
  <c r="J37" i="124"/>
  <c r="I38" i="124"/>
  <c r="J38" i="124" s="1"/>
  <c r="H37" i="124"/>
  <c r="G38" i="124"/>
  <c r="H38" i="124" s="1"/>
  <c r="C38" i="122"/>
  <c r="D37" i="122"/>
  <c r="K37" i="122"/>
  <c r="G38" i="122"/>
  <c r="H38" i="122" s="1"/>
  <c r="H37" i="122"/>
  <c r="I38" i="122"/>
  <c r="J38" i="122" s="1"/>
  <c r="J37" i="122"/>
  <c r="F37" i="122"/>
  <c r="E38" i="122"/>
  <c r="F38" i="122" s="1"/>
  <c r="C38" i="120"/>
  <c r="C39" i="120" s="1"/>
  <c r="K37" i="120"/>
  <c r="H37" i="120" s="1"/>
  <c r="G38" i="120"/>
  <c r="F37" i="120"/>
  <c r="E38" i="120"/>
  <c r="F38" i="120" s="1"/>
  <c r="J37" i="120"/>
  <c r="I38" i="120"/>
  <c r="J38" i="120" s="1"/>
  <c r="C38" i="118"/>
  <c r="C39" i="118" s="1"/>
  <c r="K37" i="118"/>
  <c r="D37" i="118" s="1"/>
  <c r="G38" i="118"/>
  <c r="I38" i="118"/>
  <c r="E38" i="118"/>
  <c r="D19" i="132" l="1"/>
  <c r="B11" i="128"/>
  <c r="K20" i="132"/>
  <c r="J37" i="134"/>
  <c r="I38" i="134"/>
  <c r="J38" i="134" s="1"/>
  <c r="H20" i="135"/>
  <c r="G37" i="135"/>
  <c r="D37" i="134"/>
  <c r="C38" i="134"/>
  <c r="C39" i="134" s="1"/>
  <c r="D37" i="138"/>
  <c r="C38" i="138"/>
  <c r="K37" i="138"/>
  <c r="C39" i="138"/>
  <c r="G11" i="76"/>
  <c r="K20" i="131"/>
  <c r="D20" i="131" s="1"/>
  <c r="E38" i="140"/>
  <c r="F38" i="140" s="1"/>
  <c r="F37" i="140"/>
  <c r="C37" i="132"/>
  <c r="D20" i="132"/>
  <c r="G37" i="132"/>
  <c r="H20" i="132"/>
  <c r="I37" i="135"/>
  <c r="J20" i="135"/>
  <c r="C37" i="135"/>
  <c r="E37" i="135"/>
  <c r="F20" i="135"/>
  <c r="I37" i="131"/>
  <c r="J20" i="131"/>
  <c r="F20" i="132"/>
  <c r="E37" i="132"/>
  <c r="D19" i="135"/>
  <c r="C11" i="128"/>
  <c r="K20" i="135"/>
  <c r="D20" i="135" s="1"/>
  <c r="D37" i="140"/>
  <c r="C38" i="140"/>
  <c r="C39" i="140"/>
  <c r="K37" i="140"/>
  <c r="D19" i="131"/>
  <c r="I37" i="132"/>
  <c r="J20" i="132"/>
  <c r="I38" i="138"/>
  <c r="J38" i="138" s="1"/>
  <c r="J37" i="138"/>
  <c r="G38" i="140"/>
  <c r="H38" i="140" s="1"/>
  <c r="H37" i="140"/>
  <c r="G13" i="128"/>
  <c r="G12" i="128"/>
  <c r="G38" i="134"/>
  <c r="H38" i="134" s="1"/>
  <c r="H37" i="134"/>
  <c r="C37" i="131"/>
  <c r="K37" i="134"/>
  <c r="E38" i="134"/>
  <c r="F38" i="134" s="1"/>
  <c r="F37" i="134"/>
  <c r="E39" i="134"/>
  <c r="E38" i="138"/>
  <c r="F38" i="138" s="1"/>
  <c r="F37" i="138"/>
  <c r="E39" i="138"/>
  <c r="J37" i="140"/>
  <c r="I38" i="140"/>
  <c r="J38" i="140" s="1"/>
  <c r="G38" i="138"/>
  <c r="H38" i="138" s="1"/>
  <c r="H37" i="138"/>
  <c r="G39" i="138"/>
  <c r="F20" i="131"/>
  <c r="E37" i="131"/>
  <c r="H20" i="131"/>
  <c r="G37" i="131"/>
  <c r="F13" i="128"/>
  <c r="F12" i="128"/>
  <c r="E13" i="128"/>
  <c r="E12" i="128"/>
  <c r="E16" i="128" s="1"/>
  <c r="C38" i="124"/>
  <c r="C39" i="124" s="1"/>
  <c r="C43" i="124" s="1"/>
  <c r="C53" i="124" s="1"/>
  <c r="C55" i="124" s="1"/>
  <c r="E38" i="124"/>
  <c r="F38" i="124" s="1"/>
  <c r="J37" i="118"/>
  <c r="D37" i="120"/>
  <c r="E39" i="120"/>
  <c r="F39" i="120" s="1"/>
  <c r="H37" i="118"/>
  <c r="F37" i="118"/>
  <c r="I39" i="124"/>
  <c r="I43" i="124" s="1"/>
  <c r="I53" i="124" s="1"/>
  <c r="I55" i="124" s="1"/>
  <c r="D38" i="126"/>
  <c r="K38" i="126"/>
  <c r="E39" i="126"/>
  <c r="I39" i="126"/>
  <c r="C39" i="126"/>
  <c r="G39" i="126"/>
  <c r="G39" i="124"/>
  <c r="I39" i="122"/>
  <c r="D38" i="122"/>
  <c r="K38" i="122"/>
  <c r="K39" i="122" s="1"/>
  <c r="E39" i="122"/>
  <c r="G39" i="122"/>
  <c r="C39" i="122"/>
  <c r="C43" i="120"/>
  <c r="C53" i="120" s="1"/>
  <c r="C55" i="120" s="1"/>
  <c r="G39" i="120"/>
  <c r="I39" i="120"/>
  <c r="K38" i="120"/>
  <c r="C43" i="118"/>
  <c r="C53" i="118" s="1"/>
  <c r="C55" i="118" s="1"/>
  <c r="G39" i="118"/>
  <c r="E39" i="118"/>
  <c r="I39" i="118"/>
  <c r="K38" i="118"/>
  <c r="G39" i="134" l="1"/>
  <c r="D39" i="134"/>
  <c r="C43" i="134"/>
  <c r="C53" i="134" s="1"/>
  <c r="C55" i="134" s="1"/>
  <c r="F37" i="131"/>
  <c r="E38" i="131"/>
  <c r="G43" i="134"/>
  <c r="G53" i="134" s="1"/>
  <c r="G55" i="134" s="1"/>
  <c r="H39" i="134"/>
  <c r="D38" i="140"/>
  <c r="K38" i="140"/>
  <c r="K39" i="140" s="1"/>
  <c r="J37" i="131"/>
  <c r="I38" i="131"/>
  <c r="J38" i="131" s="1"/>
  <c r="G38" i="132"/>
  <c r="H38" i="132" s="1"/>
  <c r="H37" i="132"/>
  <c r="D39" i="138"/>
  <c r="C43" i="138"/>
  <c r="C53" i="138" s="1"/>
  <c r="C55" i="138" s="1"/>
  <c r="K38" i="124"/>
  <c r="G43" i="138"/>
  <c r="G53" i="138" s="1"/>
  <c r="G55" i="138" s="1"/>
  <c r="H39" i="138"/>
  <c r="I39" i="138"/>
  <c r="I39" i="134"/>
  <c r="E43" i="138"/>
  <c r="E53" i="138" s="1"/>
  <c r="E55" i="138" s="1"/>
  <c r="F39" i="138"/>
  <c r="G38" i="135"/>
  <c r="H38" i="135" s="1"/>
  <c r="H37" i="135"/>
  <c r="G39" i="135"/>
  <c r="F37" i="135"/>
  <c r="E38" i="135"/>
  <c r="F38" i="135" s="1"/>
  <c r="E39" i="135"/>
  <c r="K37" i="132"/>
  <c r="C38" i="132"/>
  <c r="C39" i="132" s="1"/>
  <c r="C43" i="132" s="1"/>
  <c r="C53" i="132" s="1"/>
  <c r="C55" i="132" s="1"/>
  <c r="D38" i="138"/>
  <c r="K38" i="138"/>
  <c r="K39" i="138" s="1"/>
  <c r="C38" i="131"/>
  <c r="C39" i="131" s="1"/>
  <c r="C43" i="131" s="1"/>
  <c r="C53" i="131" s="1"/>
  <c r="C55" i="131" s="1"/>
  <c r="K37" i="131"/>
  <c r="E43" i="134"/>
  <c r="E53" i="134" s="1"/>
  <c r="E55" i="134" s="1"/>
  <c r="F39" i="134"/>
  <c r="C13" i="128"/>
  <c r="C12" i="128"/>
  <c r="E39" i="140"/>
  <c r="K39" i="126"/>
  <c r="D17" i="128"/>
  <c r="D18" i="128" s="1"/>
  <c r="I39" i="140"/>
  <c r="J37" i="132"/>
  <c r="I38" i="132"/>
  <c r="J38" i="132" s="1"/>
  <c r="C38" i="135"/>
  <c r="K37" i="135"/>
  <c r="D37" i="135" s="1"/>
  <c r="E38" i="132"/>
  <c r="F38" i="132" s="1"/>
  <c r="F37" i="132"/>
  <c r="K38" i="134"/>
  <c r="D38" i="134"/>
  <c r="H11" i="128"/>
  <c r="H13" i="128" s="1"/>
  <c r="B13" i="128"/>
  <c r="B12" i="128"/>
  <c r="C43" i="140"/>
  <c r="C53" i="140" s="1"/>
  <c r="C55" i="140" s="1"/>
  <c r="D39" i="140"/>
  <c r="E39" i="124"/>
  <c r="F39" i="124" s="1"/>
  <c r="G38" i="131"/>
  <c r="H38" i="131" s="1"/>
  <c r="H37" i="131"/>
  <c r="G39" i="131"/>
  <c r="G39" i="140"/>
  <c r="I38" i="135"/>
  <c r="J38" i="135" s="1"/>
  <c r="J37" i="135"/>
  <c r="B38" i="126"/>
  <c r="B38" i="122"/>
  <c r="E17" i="76"/>
  <c r="B38" i="118"/>
  <c r="C17" i="76"/>
  <c r="J38" i="118"/>
  <c r="B38" i="124"/>
  <c r="F17" i="76"/>
  <c r="B38" i="120"/>
  <c r="D17" i="76"/>
  <c r="D38" i="120"/>
  <c r="H38" i="120"/>
  <c r="E43" i="120"/>
  <c r="E53" i="120" s="1"/>
  <c r="E55" i="120" s="1"/>
  <c r="K39" i="120"/>
  <c r="D39" i="120" s="1"/>
  <c r="H38" i="118"/>
  <c r="F38" i="118"/>
  <c r="D38" i="118"/>
  <c r="D38" i="124"/>
  <c r="J39" i="124"/>
  <c r="H39" i="126"/>
  <c r="G43" i="126"/>
  <c r="G53" i="126" s="1"/>
  <c r="G55" i="126" s="1"/>
  <c r="I43" i="126"/>
  <c r="I53" i="126" s="1"/>
  <c r="I55" i="126" s="1"/>
  <c r="J39" i="126"/>
  <c r="F39" i="126"/>
  <c r="E43" i="126"/>
  <c r="E53" i="126" s="1"/>
  <c r="E55" i="126" s="1"/>
  <c r="D39" i="126"/>
  <c r="C43" i="126"/>
  <c r="C53" i="126" s="1"/>
  <c r="C55" i="126" s="1"/>
  <c r="K39" i="124"/>
  <c r="D39" i="124" s="1"/>
  <c r="H39" i="124"/>
  <c r="G43" i="124"/>
  <c r="G53" i="124" s="1"/>
  <c r="G55" i="124" s="1"/>
  <c r="D39" i="122"/>
  <c r="C43" i="122"/>
  <c r="C53" i="122" s="1"/>
  <c r="C55" i="122" s="1"/>
  <c r="F39" i="122"/>
  <c r="E43" i="122"/>
  <c r="E53" i="122" s="1"/>
  <c r="E55" i="122" s="1"/>
  <c r="H39" i="122"/>
  <c r="G43" i="122"/>
  <c r="G53" i="122" s="1"/>
  <c r="G55" i="122" s="1"/>
  <c r="I43" i="122"/>
  <c r="I53" i="122" s="1"/>
  <c r="I55" i="122" s="1"/>
  <c r="J39" i="122"/>
  <c r="I43" i="120"/>
  <c r="I53" i="120" s="1"/>
  <c r="I55" i="120" s="1"/>
  <c r="J39" i="120"/>
  <c r="G43" i="120"/>
  <c r="G53" i="120" s="1"/>
  <c r="G55" i="120" s="1"/>
  <c r="K39" i="118"/>
  <c r="D39" i="118" s="1"/>
  <c r="I43" i="118"/>
  <c r="I53" i="118" s="1"/>
  <c r="I55" i="118" s="1"/>
  <c r="E43" i="118"/>
  <c r="E53" i="118" s="1"/>
  <c r="E55" i="118" s="1"/>
  <c r="G43" i="118"/>
  <c r="G53" i="118" s="1"/>
  <c r="G55" i="118" s="1"/>
  <c r="G39" i="132" l="1"/>
  <c r="I39" i="135"/>
  <c r="K38" i="135"/>
  <c r="D38" i="135"/>
  <c r="J39" i="134"/>
  <c r="I43" i="134"/>
  <c r="I53" i="134" s="1"/>
  <c r="I55" i="134" s="1"/>
  <c r="I43" i="135"/>
  <c r="I53" i="135" s="1"/>
  <c r="I55" i="135" s="1"/>
  <c r="J39" i="135"/>
  <c r="B38" i="134"/>
  <c r="F17" i="128"/>
  <c r="F18" i="128" s="1"/>
  <c r="I39" i="132"/>
  <c r="G43" i="132"/>
  <c r="G53" i="132" s="1"/>
  <c r="G55" i="132" s="1"/>
  <c r="H39" i="132"/>
  <c r="E43" i="140"/>
  <c r="E53" i="140" s="1"/>
  <c r="E55" i="140" s="1"/>
  <c r="F39" i="140"/>
  <c r="B38" i="138"/>
  <c r="E17" i="128"/>
  <c r="I43" i="138"/>
  <c r="I53" i="138" s="1"/>
  <c r="I55" i="138" s="1"/>
  <c r="J39" i="138"/>
  <c r="F39" i="135"/>
  <c r="E43" i="135"/>
  <c r="E53" i="135" s="1"/>
  <c r="E55" i="135" s="1"/>
  <c r="G43" i="135"/>
  <c r="G53" i="135" s="1"/>
  <c r="G55" i="135" s="1"/>
  <c r="H39" i="135"/>
  <c r="E39" i="131"/>
  <c r="F38" i="131"/>
  <c r="G43" i="131"/>
  <c r="G53" i="131" s="1"/>
  <c r="G55" i="131" s="1"/>
  <c r="H39" i="131"/>
  <c r="E43" i="124"/>
  <c r="E53" i="124" s="1"/>
  <c r="E55" i="124" s="1"/>
  <c r="E39" i="132"/>
  <c r="I43" i="140"/>
  <c r="I53" i="140" s="1"/>
  <c r="I55" i="140" s="1"/>
  <c r="J39" i="140"/>
  <c r="I39" i="131"/>
  <c r="H39" i="140"/>
  <c r="G43" i="140"/>
  <c r="G53" i="140" s="1"/>
  <c r="G55" i="140" s="1"/>
  <c r="H12" i="128"/>
  <c r="B16" i="128"/>
  <c r="D37" i="132"/>
  <c r="K39" i="135"/>
  <c r="G17" i="128"/>
  <c r="G18" i="128" s="1"/>
  <c r="B38" i="140"/>
  <c r="K38" i="131"/>
  <c r="D38" i="131" s="1"/>
  <c r="K39" i="134"/>
  <c r="C39" i="135"/>
  <c r="C43" i="135" s="1"/>
  <c r="C53" i="135" s="1"/>
  <c r="C55" i="135" s="1"/>
  <c r="D37" i="131"/>
  <c r="K38" i="132"/>
  <c r="D38" i="132" s="1"/>
  <c r="J39" i="118"/>
  <c r="H39" i="120"/>
  <c r="H39" i="118"/>
  <c r="F39" i="118"/>
  <c r="G13" i="76"/>
  <c r="G32" i="76"/>
  <c r="G39" i="76" s="1"/>
  <c r="G38" i="76"/>
  <c r="D39" i="135" l="1"/>
  <c r="I43" i="131"/>
  <c r="I53" i="131" s="1"/>
  <c r="I55" i="131" s="1"/>
  <c r="J39" i="131"/>
  <c r="B17" i="128"/>
  <c r="B38" i="132"/>
  <c r="F39" i="132"/>
  <c r="E43" i="132"/>
  <c r="E53" i="132" s="1"/>
  <c r="E55" i="132" s="1"/>
  <c r="E18" i="128"/>
  <c r="E19" i="128"/>
  <c r="E43" i="128" s="1"/>
  <c r="E43" i="131"/>
  <c r="E53" i="131" s="1"/>
  <c r="E55" i="131" s="1"/>
  <c r="F39" i="131"/>
  <c r="K39" i="132"/>
  <c r="D39" i="132" s="1"/>
  <c r="G17" i="76"/>
  <c r="B38" i="131"/>
  <c r="B19" i="128"/>
  <c r="K39" i="131"/>
  <c r="D39" i="131" s="1"/>
  <c r="I43" i="132"/>
  <c r="I53" i="132" s="1"/>
  <c r="I55" i="132" s="1"/>
  <c r="J39" i="132"/>
  <c r="C17" i="128"/>
  <c r="B38" i="135"/>
  <c r="G12" i="76"/>
  <c r="B1" i="109"/>
  <c r="B43" i="128" l="1"/>
  <c r="B5" i="76"/>
  <c r="B5" i="128"/>
  <c r="H17" i="128"/>
  <c r="H18" i="128" s="1"/>
  <c r="B18" i="128"/>
  <c r="H37" i="76"/>
  <c r="H36" i="76"/>
  <c r="H35" i="76"/>
  <c r="H34" i="76"/>
  <c r="H31" i="76"/>
  <c r="H30" i="76"/>
  <c r="H29" i="76"/>
  <c r="H28" i="76"/>
  <c r="H27" i="76"/>
  <c r="H26" i="76"/>
  <c r="H25" i="76"/>
  <c r="H24" i="76"/>
  <c r="H23" i="76"/>
  <c r="H22" i="76"/>
  <c r="E18" i="93" l="1"/>
  <c r="F18" i="93" s="1"/>
  <c r="E24" i="93"/>
  <c r="F24" i="93" s="1"/>
  <c r="E30" i="93"/>
  <c r="F30" i="93" s="1"/>
  <c r="E36" i="93"/>
  <c r="F36" i="93" s="1"/>
  <c r="E42" i="93"/>
  <c r="K1" i="109"/>
  <c r="B2" i="109"/>
  <c r="A28" i="109"/>
  <c r="J9" i="109"/>
  <c r="L11" i="126" l="1"/>
  <c r="L11" i="140"/>
  <c r="L11" i="122"/>
  <c r="L11" i="132"/>
  <c r="L11" i="138"/>
  <c r="L11" i="118"/>
  <c r="L11" i="124"/>
  <c r="L11" i="134"/>
  <c r="L11" i="120"/>
  <c r="L11" i="131"/>
  <c r="L11" i="135"/>
  <c r="L10" i="131"/>
  <c r="L10" i="126"/>
  <c r="L10" i="120"/>
  <c r="L10" i="140"/>
  <c r="L10" i="122"/>
  <c r="L10" i="132"/>
  <c r="L10" i="138"/>
  <c r="L10" i="118"/>
  <c r="L10" i="124"/>
  <c r="L10" i="135"/>
  <c r="L10" i="134"/>
  <c r="F42" i="93"/>
  <c r="B13" i="109"/>
  <c r="L12" i="140"/>
  <c r="L12" i="122"/>
  <c r="L12" i="132"/>
  <c r="L12" i="138"/>
  <c r="L12" i="118"/>
  <c r="L12" i="124"/>
  <c r="L12" i="135"/>
  <c r="L12" i="134"/>
  <c r="L12" i="120"/>
  <c r="L12" i="131"/>
  <c r="L12" i="126"/>
  <c r="L9" i="134"/>
  <c r="L9" i="120"/>
  <c r="L9" i="131"/>
  <c r="L9" i="126"/>
  <c r="L9" i="140"/>
  <c r="L9" i="122"/>
  <c r="L9" i="132"/>
  <c r="L9" i="124"/>
  <c r="L9" i="135"/>
  <c r="L9" i="138"/>
  <c r="L9" i="118"/>
  <c r="B6" i="76"/>
  <c r="B6" i="128"/>
  <c r="G80" i="93"/>
  <c r="L13" i="132" l="1"/>
  <c r="L13" i="122"/>
  <c r="L13" i="138"/>
  <c r="L13" i="118"/>
  <c r="L13" i="126"/>
  <c r="L13" i="124"/>
  <c r="L13" i="140"/>
  <c r="L13" i="135"/>
  <c r="L13" i="134"/>
  <c r="L13" i="120"/>
  <c r="L13" i="131"/>
  <c r="L13" i="109"/>
  <c r="A34" i="109"/>
  <c r="A33" i="109"/>
  <c r="A29" i="109"/>
  <c r="A30" i="109"/>
  <c r="A31" i="109"/>
  <c r="K42" i="109" l="1"/>
  <c r="L34" i="109"/>
  <c r="L33" i="109"/>
  <c r="L29" i="109"/>
  <c r="J29" i="109" s="1"/>
  <c r="L30" i="109"/>
  <c r="J30" i="109" s="1"/>
  <c r="L31" i="109"/>
  <c r="J31" i="109" s="1"/>
  <c r="L28" i="109"/>
  <c r="B12" i="109"/>
  <c r="B11" i="109"/>
  <c r="B10" i="109"/>
  <c r="B9" i="109"/>
  <c r="E12" i="93"/>
  <c r="F12" i="93" s="1"/>
  <c r="L8" i="135" l="1"/>
  <c r="L8" i="134"/>
  <c r="L8" i="120"/>
  <c r="L8" i="138"/>
  <c r="L8" i="131"/>
  <c r="L8" i="126"/>
  <c r="L8" i="140"/>
  <c r="L8" i="122"/>
  <c r="L8" i="118"/>
  <c r="L8" i="132"/>
  <c r="L8" i="124"/>
  <c r="B8" i="109"/>
  <c r="F30" i="109"/>
  <c r="H30" i="109"/>
  <c r="D31" i="109"/>
  <c r="D29" i="109"/>
  <c r="F31" i="109"/>
  <c r="F29" i="109"/>
  <c r="H31" i="109"/>
  <c r="H29" i="109"/>
  <c r="K33" i="109" l="1"/>
  <c r="J33" i="109" s="1"/>
  <c r="K31" i="109"/>
  <c r="K29" i="109"/>
  <c r="H33" i="109"/>
  <c r="D33" i="109"/>
  <c r="K34" i="109"/>
  <c r="J34" i="109" s="1"/>
  <c r="K28" i="109"/>
  <c r="J28" i="109" s="1"/>
  <c r="D30" i="109"/>
  <c r="K30" i="109"/>
  <c r="F33" i="109" l="1"/>
  <c r="H34" i="109"/>
  <c r="D34" i="109"/>
  <c r="D28" i="109"/>
  <c r="H28" i="109"/>
  <c r="F34" i="109"/>
  <c r="F28" i="109"/>
  <c r="C49" i="109"/>
  <c r="E49" i="109"/>
  <c r="G49" i="109"/>
  <c r="C48" i="109"/>
  <c r="E48" i="109"/>
  <c r="G48" i="109"/>
  <c r="C41" i="109"/>
  <c r="E41" i="109"/>
  <c r="G41" i="109"/>
  <c r="I41" i="109"/>
  <c r="I49" i="109" l="1"/>
  <c r="I48" i="109" l="1"/>
  <c r="C16" i="114" l="1"/>
  <c r="C16" i="112" l="1"/>
  <c r="F136" i="110" l="1"/>
  <c r="F149" i="110"/>
  <c r="F126" i="110"/>
  <c r="M124" i="110"/>
  <c r="F119" i="110"/>
  <c r="M115" i="110"/>
  <c r="F110" i="110"/>
  <c r="F101" i="110"/>
  <c r="M96" i="110"/>
  <c r="F91" i="110"/>
  <c r="M86" i="110"/>
  <c r="F81" i="110"/>
  <c r="M76" i="110"/>
  <c r="C51" i="110"/>
  <c r="F49" i="110"/>
  <c r="E49" i="110"/>
  <c r="E42" i="110"/>
  <c r="F42" i="110" s="1"/>
  <c r="E35" i="110"/>
  <c r="F35" i="110" s="1"/>
  <c r="E28" i="110"/>
  <c r="F28" i="110" s="1"/>
  <c r="E21" i="110"/>
  <c r="F21" i="110" s="1"/>
  <c r="L14" i="110"/>
  <c r="M14" i="110" s="1"/>
  <c r="E14" i="110"/>
  <c r="F14" i="110" s="1"/>
  <c r="A12" i="109"/>
  <c r="A11" i="109"/>
  <c r="A10" i="109"/>
  <c r="A9" i="109"/>
  <c r="A8" i="109"/>
  <c r="A19" i="14"/>
  <c r="F128" i="110" l="1"/>
  <c r="F51" i="110"/>
  <c r="E59" i="110" s="1"/>
  <c r="E52" i="110"/>
  <c r="E62" i="110" l="1"/>
  <c r="E60" i="110"/>
  <c r="E58" i="110"/>
  <c r="E56" i="110"/>
  <c r="E63" i="110"/>
  <c r="E61" i="110"/>
  <c r="E57" i="110"/>
  <c r="C67" i="93"/>
  <c r="B11" i="14"/>
  <c r="B16" i="14"/>
  <c r="B17" i="14"/>
  <c r="B18" i="14"/>
  <c r="H39" i="108"/>
  <c r="G39" i="108"/>
  <c r="F39" i="108"/>
  <c r="E39" i="108"/>
  <c r="D39" i="108"/>
  <c r="C39" i="108"/>
  <c r="B39" i="108"/>
  <c r="I38" i="108"/>
  <c r="I37" i="108"/>
  <c r="I36" i="108"/>
  <c r="I35" i="108"/>
  <c r="H33" i="108"/>
  <c r="G33" i="108"/>
  <c r="F33" i="108"/>
  <c r="E33" i="108"/>
  <c r="D33" i="108"/>
  <c r="C33" i="108"/>
  <c r="C40" i="108" s="1"/>
  <c r="B33" i="108"/>
  <c r="B40" i="108" s="1"/>
  <c r="I32" i="108"/>
  <c r="I31" i="108"/>
  <c r="I30" i="108"/>
  <c r="I29" i="108"/>
  <c r="I28" i="108"/>
  <c r="I27" i="108"/>
  <c r="I26" i="108"/>
  <c r="I25" i="108"/>
  <c r="I24" i="108"/>
  <c r="I23" i="108"/>
  <c r="E18" i="108"/>
  <c r="E19" i="108" s="1"/>
  <c r="E16" i="108"/>
  <c r="E15" i="108"/>
  <c r="F40" i="108" l="1"/>
  <c r="G40" i="108"/>
  <c r="I39" i="108"/>
  <c r="I33" i="108"/>
  <c r="I40" i="108" s="1"/>
  <c r="H40" i="108"/>
  <c r="E40" i="108"/>
  <c r="B19" i="14"/>
  <c r="C19" i="14"/>
  <c r="F64" i="110"/>
  <c r="D40" i="108"/>
  <c r="I44" i="14"/>
  <c r="B18" i="108" s="1"/>
  <c r="F17" i="109" l="1"/>
  <c r="J17" i="109"/>
  <c r="H17" i="109"/>
  <c r="F66" i="110"/>
  <c r="F68" i="110"/>
  <c r="F138" i="110" s="1"/>
  <c r="F152" i="110" s="1"/>
  <c r="D17" i="109" l="1"/>
  <c r="K17" i="109"/>
  <c r="E18" i="76"/>
  <c r="E15" i="76"/>
  <c r="F149" i="107"/>
  <c r="F136" i="107"/>
  <c r="F126" i="107"/>
  <c r="J26" i="106" s="1"/>
  <c r="M124" i="107"/>
  <c r="F119" i="107"/>
  <c r="J25" i="106" s="1"/>
  <c r="M115" i="107"/>
  <c r="F110" i="107"/>
  <c r="J24" i="106" s="1"/>
  <c r="F101" i="107"/>
  <c r="M96" i="107"/>
  <c r="F91" i="107"/>
  <c r="J22" i="106" s="1"/>
  <c r="M86" i="107"/>
  <c r="F81" i="107"/>
  <c r="J21" i="106" s="1"/>
  <c r="M76" i="107"/>
  <c r="F64" i="107"/>
  <c r="C51" i="107"/>
  <c r="E49" i="107"/>
  <c r="F49" i="107" s="1"/>
  <c r="J15" i="106" s="1"/>
  <c r="E42" i="107"/>
  <c r="F42" i="107" s="1"/>
  <c r="J14" i="106" s="1"/>
  <c r="E35" i="107"/>
  <c r="F35" i="107" s="1"/>
  <c r="J13" i="106" s="1"/>
  <c r="E28" i="107"/>
  <c r="F28" i="107" s="1"/>
  <c r="J12" i="106" s="1"/>
  <c r="E21" i="107"/>
  <c r="F21" i="107" s="1"/>
  <c r="J11" i="106" s="1"/>
  <c r="L14" i="107"/>
  <c r="M14" i="107" s="1"/>
  <c r="E14" i="107"/>
  <c r="F14" i="107" s="1"/>
  <c r="I43" i="106"/>
  <c r="I40" i="106"/>
  <c r="H40" i="106"/>
  <c r="F40" i="106"/>
  <c r="D40" i="106"/>
  <c r="G37" i="106"/>
  <c r="H37" i="106" s="1"/>
  <c r="E37" i="106"/>
  <c r="F37" i="106" s="1"/>
  <c r="C37" i="106"/>
  <c r="D37" i="106" s="1"/>
  <c r="J36" i="106"/>
  <c r="I36" i="106"/>
  <c r="H36" i="106"/>
  <c r="F36" i="106"/>
  <c r="D36" i="106"/>
  <c r="J35" i="106"/>
  <c r="I35" i="106"/>
  <c r="H35" i="106"/>
  <c r="F35" i="106"/>
  <c r="D35" i="106"/>
  <c r="G32" i="106"/>
  <c r="H32" i="106" s="1"/>
  <c r="E32" i="106"/>
  <c r="F32" i="106" s="1"/>
  <c r="C32" i="106"/>
  <c r="D32" i="106" s="1"/>
  <c r="H31" i="106"/>
  <c r="F31" i="106"/>
  <c r="D31" i="106"/>
  <c r="I30" i="106"/>
  <c r="H30" i="106"/>
  <c r="F30" i="106"/>
  <c r="D30" i="106"/>
  <c r="I29" i="106"/>
  <c r="H29" i="106"/>
  <c r="F29" i="106"/>
  <c r="D29" i="106"/>
  <c r="I28" i="106"/>
  <c r="H28" i="106"/>
  <c r="F28" i="106"/>
  <c r="D28" i="106"/>
  <c r="I27" i="106"/>
  <c r="H27" i="106"/>
  <c r="F27" i="106"/>
  <c r="D27" i="106"/>
  <c r="I26" i="106"/>
  <c r="H26" i="106"/>
  <c r="F26" i="106"/>
  <c r="D26" i="106"/>
  <c r="I25" i="106"/>
  <c r="H25" i="106"/>
  <c r="F25" i="106"/>
  <c r="D25" i="106"/>
  <c r="I24" i="106"/>
  <c r="H24" i="106"/>
  <c r="F24" i="106"/>
  <c r="D24" i="106"/>
  <c r="J23" i="106"/>
  <c r="I23" i="106"/>
  <c r="H23" i="106"/>
  <c r="F23" i="106"/>
  <c r="D23" i="106"/>
  <c r="I22" i="106"/>
  <c r="H22" i="106"/>
  <c r="F22" i="106"/>
  <c r="D22" i="106"/>
  <c r="I21" i="106"/>
  <c r="H21" i="106"/>
  <c r="F21" i="106"/>
  <c r="D21" i="106"/>
  <c r="J17" i="106"/>
  <c r="G16" i="106"/>
  <c r="E16" i="106"/>
  <c r="C16" i="106"/>
  <c r="I15" i="106"/>
  <c r="H15" i="106"/>
  <c r="F15" i="106"/>
  <c r="D15" i="106"/>
  <c r="B15" i="106"/>
  <c r="A15" i="106"/>
  <c r="I14" i="106"/>
  <c r="H14" i="106"/>
  <c r="F14" i="106"/>
  <c r="D14" i="106"/>
  <c r="B14" i="106"/>
  <c r="A14" i="106"/>
  <c r="I13" i="106"/>
  <c r="H13" i="106"/>
  <c r="F13" i="106"/>
  <c r="D13" i="106"/>
  <c r="B13" i="106"/>
  <c r="A13" i="106"/>
  <c r="I12" i="106"/>
  <c r="H12" i="106"/>
  <c r="F12" i="106"/>
  <c r="D12" i="106"/>
  <c r="B12" i="106"/>
  <c r="A12" i="106"/>
  <c r="I11" i="106"/>
  <c r="H11" i="106"/>
  <c r="F11" i="106"/>
  <c r="D11" i="106"/>
  <c r="B11" i="106"/>
  <c r="A11" i="106"/>
  <c r="I10" i="106"/>
  <c r="H10" i="106"/>
  <c r="F10" i="106"/>
  <c r="D10" i="106"/>
  <c r="B10" i="106"/>
  <c r="A10" i="106"/>
  <c r="F149" i="105"/>
  <c r="F136" i="105"/>
  <c r="F126" i="105"/>
  <c r="J26" i="104" s="1"/>
  <c r="M124" i="105"/>
  <c r="F119" i="105"/>
  <c r="J25" i="104" s="1"/>
  <c r="M115" i="105"/>
  <c r="F110" i="105"/>
  <c r="J24" i="104" s="1"/>
  <c r="F101" i="105"/>
  <c r="J23" i="104" s="1"/>
  <c r="M96" i="105"/>
  <c r="F91" i="105"/>
  <c r="J22" i="104" s="1"/>
  <c r="M86" i="105"/>
  <c r="F81" i="105"/>
  <c r="J21" i="104" s="1"/>
  <c r="M76" i="105"/>
  <c r="F64" i="105"/>
  <c r="C51" i="105"/>
  <c r="E49" i="105"/>
  <c r="F49" i="105" s="1"/>
  <c r="J15" i="104" s="1"/>
  <c r="E42" i="105"/>
  <c r="F42" i="105" s="1"/>
  <c r="J14" i="104" s="1"/>
  <c r="E35" i="105"/>
  <c r="F35" i="105" s="1"/>
  <c r="J13" i="104" s="1"/>
  <c r="E28" i="105"/>
  <c r="F28" i="105" s="1"/>
  <c r="J12" i="104" s="1"/>
  <c r="E21" i="105"/>
  <c r="F21" i="105" s="1"/>
  <c r="J11" i="104" s="1"/>
  <c r="L14" i="105"/>
  <c r="M14" i="105" s="1"/>
  <c r="E14" i="105"/>
  <c r="F14" i="105" s="1"/>
  <c r="I43" i="104"/>
  <c r="I40" i="104"/>
  <c r="H40" i="104"/>
  <c r="F40" i="104"/>
  <c r="D40" i="104"/>
  <c r="G37" i="104"/>
  <c r="H37" i="104" s="1"/>
  <c r="E37" i="104"/>
  <c r="F37" i="104" s="1"/>
  <c r="C37" i="104"/>
  <c r="D37" i="104" s="1"/>
  <c r="J36" i="104"/>
  <c r="I36" i="104"/>
  <c r="H36" i="104"/>
  <c r="F36" i="104"/>
  <c r="D36" i="104"/>
  <c r="J35" i="104"/>
  <c r="I35" i="104"/>
  <c r="H35" i="104"/>
  <c r="F35" i="104"/>
  <c r="D35" i="104"/>
  <c r="G32" i="104"/>
  <c r="H32" i="104" s="1"/>
  <c r="E32" i="104"/>
  <c r="F32" i="104" s="1"/>
  <c r="C32" i="104"/>
  <c r="D32" i="104" s="1"/>
  <c r="H31" i="104"/>
  <c r="F31" i="104"/>
  <c r="D31" i="104"/>
  <c r="I30" i="104"/>
  <c r="H30" i="104"/>
  <c r="F30" i="104"/>
  <c r="D30" i="104"/>
  <c r="I29" i="104"/>
  <c r="H29" i="104"/>
  <c r="F29" i="104"/>
  <c r="D29" i="104"/>
  <c r="I28" i="104"/>
  <c r="H28" i="104"/>
  <c r="F28" i="104"/>
  <c r="D28" i="104"/>
  <c r="I27" i="104"/>
  <c r="H27" i="104"/>
  <c r="F27" i="104"/>
  <c r="D27" i="104"/>
  <c r="I26" i="104"/>
  <c r="H26" i="104"/>
  <c r="F26" i="104"/>
  <c r="D26" i="104"/>
  <c r="I25" i="104"/>
  <c r="H25" i="104"/>
  <c r="F25" i="104"/>
  <c r="D25" i="104"/>
  <c r="I24" i="104"/>
  <c r="H24" i="104"/>
  <c r="F24" i="104"/>
  <c r="D24" i="104"/>
  <c r="I23" i="104"/>
  <c r="H23" i="104"/>
  <c r="F23" i="104"/>
  <c r="D23" i="104"/>
  <c r="I22" i="104"/>
  <c r="H22" i="104"/>
  <c r="F22" i="104"/>
  <c r="D22" i="104"/>
  <c r="I21" i="104"/>
  <c r="H21" i="104"/>
  <c r="F21" i="104"/>
  <c r="D21" i="104"/>
  <c r="J17" i="104"/>
  <c r="G16" i="104"/>
  <c r="E16" i="104"/>
  <c r="C16" i="104"/>
  <c r="I15" i="104"/>
  <c r="H15" i="104"/>
  <c r="F15" i="104"/>
  <c r="D15" i="104"/>
  <c r="B15" i="104"/>
  <c r="A15" i="104"/>
  <c r="I14" i="104"/>
  <c r="H14" i="104"/>
  <c r="F14" i="104"/>
  <c r="D14" i="104"/>
  <c r="B14" i="104"/>
  <c r="A14" i="104"/>
  <c r="I13" i="104"/>
  <c r="H13" i="104"/>
  <c r="F13" i="104"/>
  <c r="D13" i="104"/>
  <c r="B13" i="104"/>
  <c r="A13" i="104"/>
  <c r="I12" i="104"/>
  <c r="H12" i="104"/>
  <c r="F12" i="104"/>
  <c r="D12" i="104"/>
  <c r="B12" i="104"/>
  <c r="A12" i="104"/>
  <c r="I11" i="104"/>
  <c r="H11" i="104"/>
  <c r="F11" i="104"/>
  <c r="D11" i="104"/>
  <c r="B11" i="104"/>
  <c r="A11" i="104"/>
  <c r="I10" i="104"/>
  <c r="H10" i="104"/>
  <c r="F10" i="104"/>
  <c r="D10" i="104"/>
  <c r="B10" i="104"/>
  <c r="A10" i="104"/>
  <c r="F149" i="103"/>
  <c r="F148" i="103" s="1"/>
  <c r="K40" i="102" s="1"/>
  <c r="F136" i="103"/>
  <c r="F126" i="103"/>
  <c r="J26" i="102" s="1"/>
  <c r="M124" i="103"/>
  <c r="F119" i="103"/>
  <c r="M115" i="103"/>
  <c r="F110" i="103"/>
  <c r="J24" i="102" s="1"/>
  <c r="F101" i="103"/>
  <c r="M96" i="103"/>
  <c r="F91" i="103"/>
  <c r="J22" i="102" s="1"/>
  <c r="M86" i="103"/>
  <c r="F81" i="103"/>
  <c r="M76" i="103"/>
  <c r="F64" i="103"/>
  <c r="C51" i="103"/>
  <c r="E49" i="103"/>
  <c r="F49" i="103" s="1"/>
  <c r="J15" i="102" s="1"/>
  <c r="E42" i="103"/>
  <c r="F42" i="103" s="1"/>
  <c r="J14" i="102" s="1"/>
  <c r="E35" i="103"/>
  <c r="F35" i="103" s="1"/>
  <c r="J13" i="102" s="1"/>
  <c r="E28" i="103"/>
  <c r="F28" i="103" s="1"/>
  <c r="J12" i="102" s="1"/>
  <c r="E21" i="103"/>
  <c r="F21" i="103" s="1"/>
  <c r="J11" i="102" s="1"/>
  <c r="L14" i="103"/>
  <c r="M14" i="103" s="1"/>
  <c r="E14" i="103"/>
  <c r="F14" i="103" s="1"/>
  <c r="I43" i="102"/>
  <c r="I40" i="102"/>
  <c r="H40" i="102"/>
  <c r="F40" i="102"/>
  <c r="D40" i="102"/>
  <c r="G37" i="102"/>
  <c r="H37" i="102" s="1"/>
  <c r="E37" i="102"/>
  <c r="F37" i="102" s="1"/>
  <c r="C37" i="102"/>
  <c r="D37" i="102" s="1"/>
  <c r="J36" i="102"/>
  <c r="I36" i="102"/>
  <c r="H36" i="102"/>
  <c r="F36" i="102"/>
  <c r="D36" i="102"/>
  <c r="J35" i="102"/>
  <c r="I35" i="102"/>
  <c r="H35" i="102"/>
  <c r="F35" i="102"/>
  <c r="D35" i="102"/>
  <c r="G32" i="102"/>
  <c r="H32" i="102" s="1"/>
  <c r="E32" i="102"/>
  <c r="F32" i="102" s="1"/>
  <c r="C32" i="102"/>
  <c r="D32" i="102" s="1"/>
  <c r="H31" i="102"/>
  <c r="F31" i="102"/>
  <c r="D31" i="102"/>
  <c r="I30" i="102"/>
  <c r="H30" i="102"/>
  <c r="F30" i="102"/>
  <c r="D30" i="102"/>
  <c r="I29" i="102"/>
  <c r="H29" i="102"/>
  <c r="F29" i="102"/>
  <c r="D29" i="102"/>
  <c r="I28" i="102"/>
  <c r="H28" i="102"/>
  <c r="F28" i="102"/>
  <c r="D28" i="102"/>
  <c r="I27" i="102"/>
  <c r="H27" i="102"/>
  <c r="F27" i="102"/>
  <c r="D27" i="102"/>
  <c r="I26" i="102"/>
  <c r="H26" i="102"/>
  <c r="F26" i="102"/>
  <c r="D26" i="102"/>
  <c r="J25" i="102"/>
  <c r="I25" i="102"/>
  <c r="H25" i="102"/>
  <c r="F25" i="102"/>
  <c r="D25" i="102"/>
  <c r="I24" i="102"/>
  <c r="H24" i="102"/>
  <c r="F24" i="102"/>
  <c r="D24" i="102"/>
  <c r="J23" i="102"/>
  <c r="I23" i="102"/>
  <c r="H23" i="102"/>
  <c r="F23" i="102"/>
  <c r="D23" i="102"/>
  <c r="I22" i="102"/>
  <c r="H22" i="102"/>
  <c r="F22" i="102"/>
  <c r="D22" i="102"/>
  <c r="I21" i="102"/>
  <c r="H21" i="102"/>
  <c r="F21" i="102"/>
  <c r="D21" i="102"/>
  <c r="J17" i="102"/>
  <c r="G16" i="102"/>
  <c r="E16" i="102"/>
  <c r="C16" i="102"/>
  <c r="I15" i="102"/>
  <c r="H15" i="102"/>
  <c r="F15" i="102"/>
  <c r="D15" i="102"/>
  <c r="B15" i="102"/>
  <c r="A15" i="102"/>
  <c r="I14" i="102"/>
  <c r="H14" i="102"/>
  <c r="F14" i="102"/>
  <c r="D14" i="102"/>
  <c r="B14" i="102"/>
  <c r="A14" i="102"/>
  <c r="I13" i="102"/>
  <c r="H13" i="102"/>
  <c r="F13" i="102"/>
  <c r="D13" i="102"/>
  <c r="B13" i="102"/>
  <c r="A13" i="102"/>
  <c r="I12" i="102"/>
  <c r="H12" i="102"/>
  <c r="F12" i="102"/>
  <c r="D12" i="102"/>
  <c r="B12" i="102"/>
  <c r="A12" i="102"/>
  <c r="I11" i="102"/>
  <c r="H11" i="102"/>
  <c r="F11" i="102"/>
  <c r="D11" i="102"/>
  <c r="B11" i="102"/>
  <c r="A11" i="102"/>
  <c r="I10" i="102"/>
  <c r="H10" i="102"/>
  <c r="F10" i="102"/>
  <c r="D10" i="102"/>
  <c r="B10" i="102"/>
  <c r="A10" i="102"/>
  <c r="F149" i="101"/>
  <c r="F148" i="101" s="1"/>
  <c r="K40" i="100" s="1"/>
  <c r="F136" i="101"/>
  <c r="J37" i="100" s="1"/>
  <c r="F126" i="101"/>
  <c r="J26" i="100" s="1"/>
  <c r="M124" i="101"/>
  <c r="F119" i="101"/>
  <c r="M115" i="101"/>
  <c r="F110" i="101"/>
  <c r="J24" i="100" s="1"/>
  <c r="F101" i="101"/>
  <c r="J23" i="100" s="1"/>
  <c r="M96" i="101"/>
  <c r="F91" i="101"/>
  <c r="M86" i="101"/>
  <c r="F81" i="101"/>
  <c r="J21" i="100" s="1"/>
  <c r="M76" i="101"/>
  <c r="F64" i="101"/>
  <c r="C51" i="101"/>
  <c r="E49" i="101"/>
  <c r="F49" i="101" s="1"/>
  <c r="J15" i="100" s="1"/>
  <c r="E42" i="101"/>
  <c r="F42" i="101" s="1"/>
  <c r="J14" i="100" s="1"/>
  <c r="E35" i="101"/>
  <c r="F35" i="101" s="1"/>
  <c r="J13" i="100" s="1"/>
  <c r="E28" i="101"/>
  <c r="F28" i="101" s="1"/>
  <c r="J12" i="100" s="1"/>
  <c r="E21" i="101"/>
  <c r="F21" i="101" s="1"/>
  <c r="J11" i="100" s="1"/>
  <c r="L14" i="101"/>
  <c r="M14" i="101" s="1"/>
  <c r="E14" i="101"/>
  <c r="F14" i="101" s="1"/>
  <c r="I43" i="100"/>
  <c r="J40" i="100"/>
  <c r="I40" i="100"/>
  <c r="H40" i="100"/>
  <c r="F40" i="100"/>
  <c r="D40" i="100"/>
  <c r="G37" i="100"/>
  <c r="H37" i="100" s="1"/>
  <c r="E37" i="100"/>
  <c r="F37" i="100" s="1"/>
  <c r="C37" i="100"/>
  <c r="D37" i="100" s="1"/>
  <c r="J36" i="100"/>
  <c r="I36" i="100"/>
  <c r="H36" i="100"/>
  <c r="F36" i="100"/>
  <c r="D36" i="100"/>
  <c r="J35" i="100"/>
  <c r="I35" i="100"/>
  <c r="H35" i="100"/>
  <c r="F35" i="100"/>
  <c r="D35" i="100"/>
  <c r="G32" i="100"/>
  <c r="H32" i="100" s="1"/>
  <c r="E32" i="100"/>
  <c r="F32" i="100" s="1"/>
  <c r="C32" i="100"/>
  <c r="D32" i="100" s="1"/>
  <c r="H31" i="100"/>
  <c r="F31" i="100"/>
  <c r="D31" i="100"/>
  <c r="I30" i="100"/>
  <c r="H30" i="100"/>
  <c r="F30" i="100"/>
  <c r="D30" i="100"/>
  <c r="I29" i="100"/>
  <c r="H29" i="100"/>
  <c r="F29" i="100"/>
  <c r="D29" i="100"/>
  <c r="I28" i="100"/>
  <c r="H28" i="100"/>
  <c r="F28" i="100"/>
  <c r="D28" i="100"/>
  <c r="I27" i="100"/>
  <c r="H27" i="100"/>
  <c r="F27" i="100"/>
  <c r="D27" i="100"/>
  <c r="I26" i="100"/>
  <c r="H26" i="100"/>
  <c r="F26" i="100"/>
  <c r="D26" i="100"/>
  <c r="J25" i="100"/>
  <c r="I25" i="100"/>
  <c r="H25" i="100"/>
  <c r="F25" i="100"/>
  <c r="D25" i="100"/>
  <c r="I24" i="100"/>
  <c r="H24" i="100"/>
  <c r="F24" i="100"/>
  <c r="D24" i="100"/>
  <c r="I23" i="100"/>
  <c r="H23" i="100"/>
  <c r="F23" i="100"/>
  <c r="D23" i="100"/>
  <c r="J22" i="100"/>
  <c r="I22" i="100"/>
  <c r="H22" i="100"/>
  <c r="F22" i="100"/>
  <c r="D22" i="100"/>
  <c r="I21" i="100"/>
  <c r="H21" i="100"/>
  <c r="F21" i="100"/>
  <c r="D21" i="100"/>
  <c r="J17" i="100"/>
  <c r="G16" i="100"/>
  <c r="E16" i="100"/>
  <c r="C16" i="100"/>
  <c r="I15" i="100"/>
  <c r="H15" i="100"/>
  <c r="F15" i="100"/>
  <c r="D15" i="100"/>
  <c r="B15" i="100"/>
  <c r="A15" i="100"/>
  <c r="I14" i="100"/>
  <c r="H14" i="100"/>
  <c r="F14" i="100"/>
  <c r="D14" i="100"/>
  <c r="B14" i="100"/>
  <c r="A14" i="100"/>
  <c r="I13" i="100"/>
  <c r="H13" i="100"/>
  <c r="F13" i="100"/>
  <c r="D13" i="100"/>
  <c r="B13" i="100"/>
  <c r="A13" i="100"/>
  <c r="I12" i="100"/>
  <c r="H12" i="100"/>
  <c r="F12" i="100"/>
  <c r="D12" i="100"/>
  <c r="B12" i="100"/>
  <c r="A12" i="100"/>
  <c r="I11" i="100"/>
  <c r="H11" i="100"/>
  <c r="F11" i="100"/>
  <c r="D11" i="100"/>
  <c r="B11" i="100"/>
  <c r="A11" i="100"/>
  <c r="I10" i="100"/>
  <c r="H10" i="100"/>
  <c r="F10" i="100"/>
  <c r="D10" i="100"/>
  <c r="B10" i="100"/>
  <c r="A10" i="100"/>
  <c r="B40" i="100" l="1"/>
  <c r="B16" i="100"/>
  <c r="G16" i="108"/>
  <c r="F15" i="128"/>
  <c r="F16" i="128" s="1"/>
  <c r="F19" i="128" s="1"/>
  <c r="F43" i="128" s="1"/>
  <c r="G15" i="128"/>
  <c r="G16" i="128" s="1"/>
  <c r="G19" i="128" s="1"/>
  <c r="G43" i="128" s="1"/>
  <c r="G15" i="76"/>
  <c r="G16" i="76" s="1"/>
  <c r="B16" i="102"/>
  <c r="B16" i="104"/>
  <c r="I16" i="100"/>
  <c r="F15" i="76"/>
  <c r="I16" i="102"/>
  <c r="I16" i="104"/>
  <c r="J37" i="104"/>
  <c r="I32" i="102"/>
  <c r="I37" i="106"/>
  <c r="F66" i="107"/>
  <c r="B17" i="106" s="1"/>
  <c r="G17" i="106" s="1"/>
  <c r="H17" i="106" s="1"/>
  <c r="H12" i="108"/>
  <c r="H14" i="108" s="1"/>
  <c r="H16" i="108"/>
  <c r="H18" i="108"/>
  <c r="H19" i="108" s="1"/>
  <c r="F66" i="105"/>
  <c r="B17" i="104" s="1"/>
  <c r="G17" i="104" s="1"/>
  <c r="H17" i="104" s="1"/>
  <c r="G12" i="108"/>
  <c r="G14" i="108" s="1"/>
  <c r="J40" i="106"/>
  <c r="F66" i="101"/>
  <c r="B17" i="100" s="1"/>
  <c r="E12" i="108"/>
  <c r="E14" i="108" s="1"/>
  <c r="F12" i="108"/>
  <c r="F14" i="108" s="1"/>
  <c r="F16" i="108"/>
  <c r="F148" i="105"/>
  <c r="K40" i="104" s="1"/>
  <c r="G18" i="108"/>
  <c r="G19" i="108" s="1"/>
  <c r="I32" i="106"/>
  <c r="F128" i="101"/>
  <c r="J32" i="100" s="1"/>
  <c r="J37" i="102"/>
  <c r="E13" i="76"/>
  <c r="F66" i="103"/>
  <c r="B17" i="102" s="1"/>
  <c r="E17" i="102" s="1"/>
  <c r="F17" i="102" s="1"/>
  <c r="B40" i="102"/>
  <c r="J40" i="102"/>
  <c r="B40" i="104"/>
  <c r="J40" i="104"/>
  <c r="B16" i="106"/>
  <c r="I16" i="106"/>
  <c r="J37" i="106"/>
  <c r="F148" i="107"/>
  <c r="K40" i="106" s="1"/>
  <c r="F128" i="105"/>
  <c r="G15" i="108" s="1"/>
  <c r="I32" i="100"/>
  <c r="I37" i="100"/>
  <c r="I37" i="102"/>
  <c r="F128" i="103"/>
  <c r="F15" i="108" s="1"/>
  <c r="I32" i="104"/>
  <c r="I37" i="104"/>
  <c r="B40" i="106"/>
  <c r="F128" i="107"/>
  <c r="H15" i="108" s="1"/>
  <c r="F13" i="76"/>
  <c r="F51" i="107"/>
  <c r="J10" i="106"/>
  <c r="D16" i="106"/>
  <c r="F16" i="106"/>
  <c r="H16" i="106"/>
  <c r="C17" i="106"/>
  <c r="C18" i="106" s="1"/>
  <c r="F51" i="105"/>
  <c r="J10" i="104"/>
  <c r="D16" i="104"/>
  <c r="F16" i="104"/>
  <c r="H16" i="104"/>
  <c r="C17" i="104"/>
  <c r="C18" i="104" s="1"/>
  <c r="E17" i="104"/>
  <c r="F17" i="104" s="1"/>
  <c r="J21" i="102"/>
  <c r="F51" i="103"/>
  <c r="J10" i="102"/>
  <c r="D16" i="102"/>
  <c r="F16" i="102"/>
  <c r="H16" i="102"/>
  <c r="C17" i="102"/>
  <c r="C18" i="102" s="1"/>
  <c r="F51" i="101"/>
  <c r="J10" i="100"/>
  <c r="D16" i="100"/>
  <c r="F16" i="100"/>
  <c r="H16" i="100"/>
  <c r="C17" i="100"/>
  <c r="E17" i="100"/>
  <c r="F17" i="100" s="1"/>
  <c r="G17" i="100"/>
  <c r="H17" i="100" s="1"/>
  <c r="F149" i="99"/>
  <c r="F136" i="99"/>
  <c r="D15" i="128" s="1"/>
  <c r="D16" i="128" s="1"/>
  <c r="D19" i="128" s="1"/>
  <c r="D43" i="128" s="1"/>
  <c r="F126" i="99"/>
  <c r="M124" i="99"/>
  <c r="F119" i="99"/>
  <c r="M115" i="99"/>
  <c r="F110" i="99"/>
  <c r="J24" i="98" s="1"/>
  <c r="F101" i="99"/>
  <c r="J23" i="98" s="1"/>
  <c r="M96" i="99"/>
  <c r="F91" i="99"/>
  <c r="M86" i="99"/>
  <c r="F81" i="99"/>
  <c r="M76" i="99"/>
  <c r="F64" i="99"/>
  <c r="C51" i="99"/>
  <c r="E49" i="99"/>
  <c r="F49" i="99" s="1"/>
  <c r="J15" i="98" s="1"/>
  <c r="E42" i="99"/>
  <c r="F42" i="99" s="1"/>
  <c r="J14" i="98" s="1"/>
  <c r="E35" i="99"/>
  <c r="F35" i="99" s="1"/>
  <c r="J13" i="98" s="1"/>
  <c r="E28" i="99"/>
  <c r="F28" i="99" s="1"/>
  <c r="J12" i="98" s="1"/>
  <c r="E21" i="99"/>
  <c r="F21" i="99" s="1"/>
  <c r="J11" i="98" s="1"/>
  <c r="L14" i="99"/>
  <c r="M14" i="99" s="1"/>
  <c r="E14" i="99"/>
  <c r="F14" i="99" s="1"/>
  <c r="I43" i="98"/>
  <c r="I40" i="98"/>
  <c r="H40" i="98"/>
  <c r="F40" i="98"/>
  <c r="D40" i="98"/>
  <c r="G37" i="98"/>
  <c r="H37" i="98" s="1"/>
  <c r="E37" i="98"/>
  <c r="F37" i="98" s="1"/>
  <c r="C37" i="98"/>
  <c r="D37" i="98" s="1"/>
  <c r="J36" i="98"/>
  <c r="I36" i="98"/>
  <c r="H36" i="98"/>
  <c r="F36" i="98"/>
  <c r="D36" i="98"/>
  <c r="J35" i="98"/>
  <c r="I35" i="98"/>
  <c r="H35" i="98"/>
  <c r="F35" i="98"/>
  <c r="D35" i="98"/>
  <c r="G32" i="98"/>
  <c r="H32" i="98" s="1"/>
  <c r="E32" i="98"/>
  <c r="F32" i="98" s="1"/>
  <c r="C32" i="98"/>
  <c r="D32" i="98" s="1"/>
  <c r="H31" i="98"/>
  <c r="F31" i="98"/>
  <c r="D31" i="98"/>
  <c r="I30" i="98"/>
  <c r="H30" i="98"/>
  <c r="F30" i="98"/>
  <c r="D30" i="98"/>
  <c r="I29" i="98"/>
  <c r="H29" i="98"/>
  <c r="F29" i="98"/>
  <c r="D29" i="98"/>
  <c r="I28" i="98"/>
  <c r="H28" i="98"/>
  <c r="F28" i="98"/>
  <c r="D28" i="98"/>
  <c r="I27" i="98"/>
  <c r="H27" i="98"/>
  <c r="F27" i="98"/>
  <c r="D27" i="98"/>
  <c r="J26" i="98"/>
  <c r="I26" i="98"/>
  <c r="H26" i="98"/>
  <c r="F26" i="98"/>
  <c r="D26" i="98"/>
  <c r="J25" i="98"/>
  <c r="I25" i="98"/>
  <c r="H25" i="98"/>
  <c r="F25" i="98"/>
  <c r="D25" i="98"/>
  <c r="I24" i="98"/>
  <c r="H24" i="98"/>
  <c r="F24" i="98"/>
  <c r="D24" i="98"/>
  <c r="I23" i="98"/>
  <c r="H23" i="98"/>
  <c r="F23" i="98"/>
  <c r="D23" i="98"/>
  <c r="J22" i="98"/>
  <c r="I22" i="98"/>
  <c r="H22" i="98"/>
  <c r="F22" i="98"/>
  <c r="D22" i="98"/>
  <c r="I21" i="98"/>
  <c r="H21" i="98"/>
  <c r="F21" i="98"/>
  <c r="D21" i="98"/>
  <c r="G16" i="98"/>
  <c r="E16" i="98"/>
  <c r="C16" i="98"/>
  <c r="I15" i="98"/>
  <c r="H15" i="98"/>
  <c r="F15" i="98"/>
  <c r="D15" i="98"/>
  <c r="B15" i="98"/>
  <c r="A15" i="98"/>
  <c r="I14" i="98"/>
  <c r="H14" i="98"/>
  <c r="F14" i="98"/>
  <c r="D14" i="98"/>
  <c r="B14" i="98"/>
  <c r="A14" i="98"/>
  <c r="I13" i="98"/>
  <c r="H13" i="98"/>
  <c r="F13" i="98"/>
  <c r="D13" i="98"/>
  <c r="B13" i="98"/>
  <c r="A13" i="98"/>
  <c r="I12" i="98"/>
  <c r="H12" i="98"/>
  <c r="F12" i="98"/>
  <c r="D12" i="98"/>
  <c r="B12" i="98"/>
  <c r="A12" i="98"/>
  <c r="I11" i="98"/>
  <c r="H11" i="98"/>
  <c r="F11" i="98"/>
  <c r="D11" i="98"/>
  <c r="B11" i="98"/>
  <c r="A11" i="98"/>
  <c r="I10" i="98"/>
  <c r="H10" i="98"/>
  <c r="F10" i="98"/>
  <c r="D10" i="98"/>
  <c r="B10" i="98"/>
  <c r="B16" i="98" s="1"/>
  <c r="A10" i="98"/>
  <c r="F149" i="95"/>
  <c r="F136" i="95"/>
  <c r="C15" i="128" s="1"/>
  <c r="F126" i="95"/>
  <c r="M124" i="95"/>
  <c r="F119" i="95"/>
  <c r="M115" i="95"/>
  <c r="F110" i="95"/>
  <c r="J24" i="94" s="1"/>
  <c r="F101" i="95"/>
  <c r="J23" i="94" s="1"/>
  <c r="M96" i="95"/>
  <c r="F91" i="95"/>
  <c r="M86" i="95"/>
  <c r="F81" i="95"/>
  <c r="J21" i="94" s="1"/>
  <c r="M76" i="95"/>
  <c r="F64" i="95"/>
  <c r="C51" i="95"/>
  <c r="E49" i="95"/>
  <c r="F49" i="95" s="1"/>
  <c r="J15" i="94" s="1"/>
  <c r="E42" i="95"/>
  <c r="F42" i="95" s="1"/>
  <c r="J14" i="94" s="1"/>
  <c r="E35" i="95"/>
  <c r="F35" i="95" s="1"/>
  <c r="J13" i="94" s="1"/>
  <c r="E28" i="95"/>
  <c r="F28" i="95" s="1"/>
  <c r="J12" i="94" s="1"/>
  <c r="E21" i="95"/>
  <c r="F21" i="95" s="1"/>
  <c r="J11" i="94" s="1"/>
  <c r="L14" i="95"/>
  <c r="M14" i="95" s="1"/>
  <c r="E14" i="95"/>
  <c r="F14" i="95" s="1"/>
  <c r="I43" i="94"/>
  <c r="I40" i="94"/>
  <c r="H40" i="94"/>
  <c r="F40" i="94"/>
  <c r="D40" i="94"/>
  <c r="G37" i="94"/>
  <c r="H37" i="94" s="1"/>
  <c r="E37" i="94"/>
  <c r="F37" i="94" s="1"/>
  <c r="C37" i="94"/>
  <c r="D37" i="94" s="1"/>
  <c r="J36" i="94"/>
  <c r="I36" i="94"/>
  <c r="H36" i="94"/>
  <c r="F36" i="94"/>
  <c r="D36" i="94"/>
  <c r="J35" i="94"/>
  <c r="I35" i="94"/>
  <c r="H35" i="94"/>
  <c r="F35" i="94"/>
  <c r="D35" i="94"/>
  <c r="G32" i="94"/>
  <c r="H32" i="94" s="1"/>
  <c r="E32" i="94"/>
  <c r="F32" i="94" s="1"/>
  <c r="C32" i="94"/>
  <c r="D32" i="94" s="1"/>
  <c r="H31" i="94"/>
  <c r="F31" i="94"/>
  <c r="D31" i="94"/>
  <c r="I30" i="94"/>
  <c r="H30" i="94"/>
  <c r="F30" i="94"/>
  <c r="D30" i="94"/>
  <c r="I29" i="94"/>
  <c r="H29" i="94"/>
  <c r="F29" i="94"/>
  <c r="D29" i="94"/>
  <c r="I28" i="94"/>
  <c r="H28" i="94"/>
  <c r="F28" i="94"/>
  <c r="D28" i="94"/>
  <c r="I27" i="94"/>
  <c r="H27" i="94"/>
  <c r="F27" i="94"/>
  <c r="D27" i="94"/>
  <c r="J26" i="94"/>
  <c r="I26" i="94"/>
  <c r="H26" i="94"/>
  <c r="F26" i="94"/>
  <c r="D26" i="94"/>
  <c r="J25" i="94"/>
  <c r="I25" i="94"/>
  <c r="H25" i="94"/>
  <c r="F25" i="94"/>
  <c r="D25" i="94"/>
  <c r="I24" i="94"/>
  <c r="H24" i="94"/>
  <c r="F24" i="94"/>
  <c r="D24" i="94"/>
  <c r="I23" i="94"/>
  <c r="H23" i="94"/>
  <c r="F23" i="94"/>
  <c r="D23" i="94"/>
  <c r="J22" i="94"/>
  <c r="I22" i="94"/>
  <c r="H22" i="94"/>
  <c r="F22" i="94"/>
  <c r="D22" i="94"/>
  <c r="I21" i="94"/>
  <c r="H21" i="94"/>
  <c r="F21" i="94"/>
  <c r="D21" i="94"/>
  <c r="G16" i="94"/>
  <c r="E16" i="94"/>
  <c r="C16" i="94"/>
  <c r="I15" i="94"/>
  <c r="H15" i="94"/>
  <c r="F15" i="94"/>
  <c r="D15" i="94"/>
  <c r="B15" i="94"/>
  <c r="A15" i="94"/>
  <c r="I14" i="94"/>
  <c r="H14" i="94"/>
  <c r="F14" i="94"/>
  <c r="D14" i="94"/>
  <c r="B14" i="94"/>
  <c r="A14" i="94"/>
  <c r="I13" i="94"/>
  <c r="H13" i="94"/>
  <c r="F13" i="94"/>
  <c r="D13" i="94"/>
  <c r="B13" i="94"/>
  <c r="A13" i="94"/>
  <c r="I12" i="94"/>
  <c r="H12" i="94"/>
  <c r="F12" i="94"/>
  <c r="D12" i="94"/>
  <c r="B12" i="94"/>
  <c r="A12" i="94"/>
  <c r="I11" i="94"/>
  <c r="H11" i="94"/>
  <c r="F11" i="94"/>
  <c r="D11" i="94"/>
  <c r="B11" i="94"/>
  <c r="A11" i="94"/>
  <c r="I10" i="94"/>
  <c r="H10" i="94"/>
  <c r="F10" i="94"/>
  <c r="D10" i="94"/>
  <c r="B10" i="94"/>
  <c r="A10" i="94"/>
  <c r="G19" i="76" l="1"/>
  <c r="G43" i="76" s="1"/>
  <c r="G18" i="76"/>
  <c r="I16" i="98"/>
  <c r="H15" i="128"/>
  <c r="H16" i="128" s="1"/>
  <c r="I15" i="128"/>
  <c r="C16" i="128"/>
  <c r="G17" i="102"/>
  <c r="H17" i="102" s="1"/>
  <c r="E17" i="106"/>
  <c r="F17" i="106" s="1"/>
  <c r="F128" i="99"/>
  <c r="D15" i="108" s="1"/>
  <c r="C15" i="76"/>
  <c r="C16" i="108"/>
  <c r="F18" i="108"/>
  <c r="F19" i="108" s="1"/>
  <c r="C18" i="108"/>
  <c r="D13" i="76"/>
  <c r="D12" i="108"/>
  <c r="D14" i="108" s="1"/>
  <c r="D15" i="76"/>
  <c r="D16" i="108"/>
  <c r="F11" i="108"/>
  <c r="F13" i="108" s="1"/>
  <c r="F17" i="108" s="1"/>
  <c r="J17" i="94"/>
  <c r="C12" i="108"/>
  <c r="C14" i="108" s="1"/>
  <c r="D18" i="108"/>
  <c r="D19" i="108" s="1"/>
  <c r="E12" i="76"/>
  <c r="E16" i="76" s="1"/>
  <c r="E19" i="76" s="1"/>
  <c r="E11" i="108"/>
  <c r="E13" i="108" s="1"/>
  <c r="E17" i="108" s="1"/>
  <c r="E20" i="108" s="1"/>
  <c r="E44" i="108" s="1"/>
  <c r="F12" i="76"/>
  <c r="G11" i="108"/>
  <c r="G13" i="108" s="1"/>
  <c r="G17" i="108" s="1"/>
  <c r="G20" i="108" s="1"/>
  <c r="G44" i="108" s="1"/>
  <c r="H11" i="108"/>
  <c r="H13" i="108" s="1"/>
  <c r="H17" i="108" s="1"/>
  <c r="H20" i="108" s="1"/>
  <c r="H44" i="108" s="1"/>
  <c r="B40" i="94"/>
  <c r="I32" i="94"/>
  <c r="J37" i="94"/>
  <c r="J17" i="98"/>
  <c r="I32" i="98"/>
  <c r="I37" i="98"/>
  <c r="J37" i="98"/>
  <c r="B16" i="94"/>
  <c r="F66" i="95"/>
  <c r="B17" i="94" s="1"/>
  <c r="G17" i="94" s="1"/>
  <c r="C13" i="76"/>
  <c r="I37" i="94"/>
  <c r="F148" i="95"/>
  <c r="K40" i="94" s="1"/>
  <c r="B40" i="98"/>
  <c r="J40" i="98"/>
  <c r="F148" i="99"/>
  <c r="K40" i="98" s="1"/>
  <c r="J32" i="106"/>
  <c r="J32" i="102"/>
  <c r="J32" i="104"/>
  <c r="J21" i="98"/>
  <c r="G18" i="100"/>
  <c r="G39" i="100" s="1"/>
  <c r="I16" i="94"/>
  <c r="F66" i="99"/>
  <c r="B17" i="98" s="1"/>
  <c r="E17" i="98" s="1"/>
  <c r="F17" i="98" s="1"/>
  <c r="D17" i="106"/>
  <c r="G18" i="106"/>
  <c r="J16" i="106"/>
  <c r="F68" i="107"/>
  <c r="C39" i="106"/>
  <c r="D18" i="106"/>
  <c r="I17" i="104"/>
  <c r="I18" i="104" s="1"/>
  <c r="D17" i="104"/>
  <c r="G18" i="104"/>
  <c r="E18" i="104"/>
  <c r="C39" i="104"/>
  <c r="D18" i="104"/>
  <c r="J16" i="104"/>
  <c r="F68" i="105"/>
  <c r="I17" i="102"/>
  <c r="I18" i="102" s="1"/>
  <c r="D17" i="102"/>
  <c r="E18" i="102"/>
  <c r="G18" i="102"/>
  <c r="J16" i="102"/>
  <c r="F68" i="103"/>
  <c r="C39" i="102"/>
  <c r="D18" i="102"/>
  <c r="I17" i="100"/>
  <c r="I18" i="100" s="1"/>
  <c r="D17" i="100"/>
  <c r="E18" i="100"/>
  <c r="J16" i="100"/>
  <c r="F68" i="101"/>
  <c r="C18" i="100"/>
  <c r="F51" i="99"/>
  <c r="J10" i="98"/>
  <c r="D16" i="98"/>
  <c r="F16" i="98"/>
  <c r="H16" i="98"/>
  <c r="C17" i="98"/>
  <c r="G17" i="98"/>
  <c r="H17" i="98" s="1"/>
  <c r="F51" i="95"/>
  <c r="J10" i="94"/>
  <c r="F128" i="95"/>
  <c r="C15" i="108" s="1"/>
  <c r="D16" i="94"/>
  <c r="F16" i="94"/>
  <c r="H16" i="94"/>
  <c r="C17" i="94"/>
  <c r="J40" i="94"/>
  <c r="C41" i="14"/>
  <c r="J40" i="14"/>
  <c r="J39" i="14"/>
  <c r="J32" i="98" l="1"/>
  <c r="C19" i="128"/>
  <c r="C18" i="128"/>
  <c r="E18" i="106"/>
  <c r="I17" i="106"/>
  <c r="I18" i="106" s="1"/>
  <c r="F20" i="108"/>
  <c r="F44" i="108" s="1"/>
  <c r="C11" i="108"/>
  <c r="C13" i="108" s="1"/>
  <c r="C17" i="108" s="1"/>
  <c r="C20" i="108" s="1"/>
  <c r="C44" i="108" s="1"/>
  <c r="C12" i="76"/>
  <c r="D12" i="76"/>
  <c r="D16" i="76" s="1"/>
  <c r="D11" i="108"/>
  <c r="D13" i="108" s="1"/>
  <c r="D17" i="108" s="1"/>
  <c r="D20" i="108" s="1"/>
  <c r="D44" i="108" s="1"/>
  <c r="C19" i="108"/>
  <c r="I18" i="108"/>
  <c r="E17" i="94"/>
  <c r="F17" i="94" s="1"/>
  <c r="F16" i="76"/>
  <c r="H17" i="94"/>
  <c r="G18" i="94"/>
  <c r="G39" i="94" s="1"/>
  <c r="G18" i="98"/>
  <c r="G39" i="98" s="1"/>
  <c r="H18" i="100"/>
  <c r="J32" i="94"/>
  <c r="G39" i="106"/>
  <c r="H18" i="106"/>
  <c r="F138" i="107"/>
  <c r="J18" i="106"/>
  <c r="E39" i="106"/>
  <c r="I39" i="106" s="1"/>
  <c r="I41" i="106" s="1"/>
  <c r="F18" i="106"/>
  <c r="C41" i="106"/>
  <c r="D39" i="106"/>
  <c r="C41" i="104"/>
  <c r="D39" i="104"/>
  <c r="I39" i="104"/>
  <c r="I41" i="104" s="1"/>
  <c r="F138" i="105"/>
  <c r="J18" i="104"/>
  <c r="E39" i="104"/>
  <c r="F18" i="104"/>
  <c r="G39" i="104"/>
  <c r="H18" i="104"/>
  <c r="F138" i="103"/>
  <c r="J18" i="102"/>
  <c r="G39" i="102"/>
  <c r="H18" i="102"/>
  <c r="C41" i="102"/>
  <c r="D39" i="102"/>
  <c r="E39" i="102"/>
  <c r="F18" i="102"/>
  <c r="F138" i="101"/>
  <c r="J18" i="100"/>
  <c r="C39" i="100"/>
  <c r="D18" i="100"/>
  <c r="G41" i="100"/>
  <c r="H39" i="100"/>
  <c r="E39" i="100"/>
  <c r="F18" i="100"/>
  <c r="E18" i="98"/>
  <c r="I17" i="98"/>
  <c r="I18" i="98" s="1"/>
  <c r="D17" i="98"/>
  <c r="C18" i="98"/>
  <c r="J16" i="98"/>
  <c r="F68" i="99"/>
  <c r="D17" i="94"/>
  <c r="C18" i="94"/>
  <c r="J16" i="94"/>
  <c r="F68" i="95"/>
  <c r="A18" i="14"/>
  <c r="A17" i="14"/>
  <c r="A16" i="14"/>
  <c r="A11" i="14"/>
  <c r="E18" i="94" l="1"/>
  <c r="C43" i="128"/>
  <c r="H19" i="128"/>
  <c r="F19" i="76"/>
  <c r="F18" i="76"/>
  <c r="D19" i="76"/>
  <c r="D18" i="76"/>
  <c r="I17" i="94"/>
  <c r="I18" i="94" s="1"/>
  <c r="H18" i="94"/>
  <c r="C16" i="76"/>
  <c r="J18" i="14"/>
  <c r="L12" i="109"/>
  <c r="J19" i="14"/>
  <c r="H18" i="98"/>
  <c r="E41" i="106"/>
  <c r="F39" i="106"/>
  <c r="G41" i="106"/>
  <c r="H39" i="106"/>
  <c r="C44" i="106"/>
  <c r="D41" i="106"/>
  <c r="F152" i="107"/>
  <c r="J41" i="106" s="1"/>
  <c r="J39" i="106"/>
  <c r="C44" i="104"/>
  <c r="D41" i="104"/>
  <c r="G41" i="104"/>
  <c r="H39" i="104"/>
  <c r="E41" i="104"/>
  <c r="F39" i="104"/>
  <c r="F152" i="105"/>
  <c r="J41" i="104" s="1"/>
  <c r="J39" i="104"/>
  <c r="E41" i="102"/>
  <c r="F39" i="102"/>
  <c r="I39" i="102"/>
  <c r="I41" i="102" s="1"/>
  <c r="C44" i="102"/>
  <c r="D41" i="102"/>
  <c r="G41" i="102"/>
  <c r="H39" i="102"/>
  <c r="F152" i="103"/>
  <c r="J41" i="102" s="1"/>
  <c r="J39" i="102"/>
  <c r="E41" i="100"/>
  <c r="F39" i="100"/>
  <c r="G44" i="100"/>
  <c r="H41" i="100"/>
  <c r="C41" i="100"/>
  <c r="D39" i="100"/>
  <c r="I39" i="100"/>
  <c r="I41" i="100" s="1"/>
  <c r="F152" i="101"/>
  <c r="J41" i="100" s="1"/>
  <c r="J39" i="100"/>
  <c r="G41" i="98"/>
  <c r="H39" i="98"/>
  <c r="E39" i="98"/>
  <c r="F18" i="98"/>
  <c r="F138" i="99"/>
  <c r="J18" i="98"/>
  <c r="C39" i="98"/>
  <c r="D18" i="98"/>
  <c r="F138" i="95"/>
  <c r="J18" i="94"/>
  <c r="C39" i="94"/>
  <c r="D18" i="94"/>
  <c r="E39" i="94"/>
  <c r="F18" i="94"/>
  <c r="G41" i="94"/>
  <c r="H39" i="94"/>
  <c r="A10" i="14"/>
  <c r="C19" i="76" l="1"/>
  <c r="C18" i="76"/>
  <c r="F12" i="109"/>
  <c r="G44" i="106"/>
  <c r="H41" i="106"/>
  <c r="E44" i="106"/>
  <c r="F41" i="106"/>
  <c r="E44" i="104"/>
  <c r="F41" i="104"/>
  <c r="G44" i="104"/>
  <c r="H41" i="104"/>
  <c r="G44" i="102"/>
  <c r="H41" i="102"/>
  <c r="E44" i="102"/>
  <c r="F41" i="102"/>
  <c r="C44" i="100"/>
  <c r="D41" i="100"/>
  <c r="E44" i="100"/>
  <c r="F41" i="100"/>
  <c r="C41" i="98"/>
  <c r="D39" i="98"/>
  <c r="I39" i="98"/>
  <c r="I41" i="98" s="1"/>
  <c r="F152" i="99"/>
  <c r="J41" i="98" s="1"/>
  <c r="J39" i="98"/>
  <c r="E41" i="98"/>
  <c r="F39" i="98"/>
  <c r="G44" i="98"/>
  <c r="H41" i="98"/>
  <c r="G44" i="94"/>
  <c r="H41" i="94"/>
  <c r="E41" i="94"/>
  <c r="F39" i="94"/>
  <c r="C41" i="94"/>
  <c r="D39" i="94"/>
  <c r="I39" i="94"/>
  <c r="I41" i="94" s="1"/>
  <c r="F152" i="95"/>
  <c r="J41" i="94" s="1"/>
  <c r="J39" i="94"/>
  <c r="F144" i="93"/>
  <c r="M139" i="93"/>
  <c r="F134" i="93"/>
  <c r="M130" i="93"/>
  <c r="F125" i="93"/>
  <c r="F116" i="93"/>
  <c r="M111" i="93"/>
  <c r="F106" i="93"/>
  <c r="F96" i="93"/>
  <c r="L9" i="109"/>
  <c r="L12" i="93"/>
  <c r="M12" i="93" s="1"/>
  <c r="K12" i="109" l="1"/>
  <c r="J16" i="14"/>
  <c r="L10" i="109"/>
  <c r="J28" i="14"/>
  <c r="L26" i="109"/>
  <c r="C10" i="14"/>
  <c r="B18" i="109"/>
  <c r="B10" i="14"/>
  <c r="E67" i="93"/>
  <c r="J17" i="14"/>
  <c r="L11" i="109"/>
  <c r="J26" i="14"/>
  <c r="L24" i="109"/>
  <c r="J30" i="14"/>
  <c r="J29" i="14"/>
  <c r="J25" i="14"/>
  <c r="L23" i="109"/>
  <c r="J27" i="14"/>
  <c r="L25" i="109"/>
  <c r="J41" i="14"/>
  <c r="C44" i="98"/>
  <c r="D41" i="98"/>
  <c r="E44" i="98"/>
  <c r="F41" i="98"/>
  <c r="C44" i="94"/>
  <c r="D41" i="94"/>
  <c r="E44" i="94"/>
  <c r="F41" i="94"/>
  <c r="J11" i="14"/>
  <c r="F146" i="93"/>
  <c r="D12" i="109" l="1"/>
  <c r="J10" i="14"/>
  <c r="F69" i="93"/>
  <c r="J10" i="109"/>
  <c r="J12" i="109"/>
  <c r="H12" i="109"/>
  <c r="K9" i="109"/>
  <c r="F9" i="109" s="1"/>
  <c r="L35" i="109"/>
  <c r="L8" i="109"/>
  <c r="J36" i="14"/>
  <c r="E76" i="93" l="1"/>
  <c r="L18" i="131"/>
  <c r="L18" i="134"/>
  <c r="L18" i="126"/>
  <c r="L18" i="140"/>
  <c r="L18" i="122"/>
  <c r="L18" i="132"/>
  <c r="L18" i="138"/>
  <c r="L18" i="118"/>
  <c r="L18" i="135"/>
  <c r="L18" i="120"/>
  <c r="L18" i="124"/>
  <c r="J20" i="14"/>
  <c r="E75" i="93"/>
  <c r="L18" i="109"/>
  <c r="E73" i="93"/>
  <c r="E79" i="93"/>
  <c r="E74" i="93"/>
  <c r="E78" i="93"/>
  <c r="E77" i="93"/>
  <c r="E72" i="93"/>
  <c r="K26" i="109"/>
  <c r="H26" i="109" s="1"/>
  <c r="K23" i="109"/>
  <c r="K25" i="109"/>
  <c r="F25" i="109" s="1"/>
  <c r="G35" i="109"/>
  <c r="C35" i="109"/>
  <c r="K24" i="109"/>
  <c r="F24" i="109" s="1"/>
  <c r="E35" i="109"/>
  <c r="I35" i="109"/>
  <c r="J25" i="109"/>
  <c r="G18" i="109"/>
  <c r="E18" i="109"/>
  <c r="I18" i="109"/>
  <c r="H9" i="109"/>
  <c r="D9" i="109"/>
  <c r="K10" i="109"/>
  <c r="K11" i="109"/>
  <c r="D23" i="109" l="1"/>
  <c r="J23" i="109"/>
  <c r="H25" i="109"/>
  <c r="D11" i="109"/>
  <c r="F80" i="93"/>
  <c r="D10" i="109"/>
  <c r="H10" i="109"/>
  <c r="F26" i="109"/>
  <c r="D26" i="109"/>
  <c r="J26" i="109"/>
  <c r="D25" i="109"/>
  <c r="D24" i="109"/>
  <c r="J24" i="109"/>
  <c r="H24" i="109"/>
  <c r="H23" i="109"/>
  <c r="F23" i="109"/>
  <c r="K35" i="109"/>
  <c r="D35" i="109" s="1"/>
  <c r="F10" i="109"/>
  <c r="H11" i="109"/>
  <c r="F11" i="109"/>
  <c r="J11" i="109"/>
  <c r="C18" i="109"/>
  <c r="K8" i="109"/>
  <c r="F8" i="109" s="1"/>
  <c r="C20" i="14"/>
  <c r="I25" i="14"/>
  <c r="I26" i="14"/>
  <c r="I27" i="14"/>
  <c r="L19" i="109" l="1"/>
  <c r="L19" i="126"/>
  <c r="L19" i="140"/>
  <c r="L19" i="122"/>
  <c r="L19" i="134"/>
  <c r="L19" i="120"/>
  <c r="L19" i="131"/>
  <c r="L19" i="132"/>
  <c r="L19" i="138"/>
  <c r="L19" i="118"/>
  <c r="L19" i="124"/>
  <c r="L19" i="135"/>
  <c r="J21" i="14"/>
  <c r="F84" i="93"/>
  <c r="F82" i="93"/>
  <c r="B21" i="14" s="1"/>
  <c r="C21" i="14" s="1"/>
  <c r="H35" i="109"/>
  <c r="F35" i="109"/>
  <c r="B14" i="76"/>
  <c r="J35" i="109"/>
  <c r="D8" i="109"/>
  <c r="H8" i="109"/>
  <c r="J8" i="109"/>
  <c r="K18" i="109"/>
  <c r="C38" i="76"/>
  <c r="D38" i="76"/>
  <c r="E38" i="76"/>
  <c r="F38" i="76"/>
  <c r="C32" i="76"/>
  <c r="D32" i="76"/>
  <c r="E32" i="76"/>
  <c r="F32" i="76"/>
  <c r="B32" i="76"/>
  <c r="H32" i="76" s="1"/>
  <c r="B38" i="76"/>
  <c r="F148" i="93" l="1"/>
  <c r="L20" i="140"/>
  <c r="L20" i="122"/>
  <c r="L20" i="132"/>
  <c r="L20" i="138"/>
  <c r="L20" i="118"/>
  <c r="L20" i="124"/>
  <c r="L20" i="135"/>
  <c r="L20" i="131"/>
  <c r="L20" i="126"/>
  <c r="L20" i="134"/>
  <c r="L20" i="120"/>
  <c r="F152" i="93"/>
  <c r="F157" i="93" s="1"/>
  <c r="H38" i="76"/>
  <c r="J43" i="14"/>
  <c r="B19" i="109"/>
  <c r="G19" i="109" s="1"/>
  <c r="G20" i="109" s="1"/>
  <c r="G37" i="109" s="1"/>
  <c r="L37" i="109"/>
  <c r="L20" i="109"/>
  <c r="J22" i="14"/>
  <c r="D18" i="109"/>
  <c r="F18" i="109"/>
  <c r="H18" i="109"/>
  <c r="J18" i="109"/>
  <c r="B10" i="76"/>
  <c r="B39" i="76"/>
  <c r="I47" i="14"/>
  <c r="E19" i="109" l="1"/>
  <c r="E20" i="109" s="1"/>
  <c r="E37" i="109" s="1"/>
  <c r="L38" i="109"/>
  <c r="J44" i="14"/>
  <c r="F156" i="93"/>
  <c r="K44" i="14" s="1"/>
  <c r="F159" i="93"/>
  <c r="J45" i="14" s="1"/>
  <c r="I19" i="109"/>
  <c r="I20" i="109" s="1"/>
  <c r="I37" i="109" s="1"/>
  <c r="C19" i="109"/>
  <c r="C20" i="109" s="1"/>
  <c r="C37" i="109" s="1"/>
  <c r="M38" i="109"/>
  <c r="E38" i="109" s="1"/>
  <c r="L39" i="109" l="1"/>
  <c r="G38" i="109"/>
  <c r="G39" i="109" s="1"/>
  <c r="G43" i="109" s="1"/>
  <c r="G53" i="109" s="1"/>
  <c r="G55" i="109" s="1"/>
  <c r="C38" i="109"/>
  <c r="C39" i="109" s="1"/>
  <c r="I38" i="109"/>
  <c r="I39" i="109" s="1"/>
  <c r="I43" i="109" s="1"/>
  <c r="E39" i="109"/>
  <c r="H40" i="14"/>
  <c r="F40" i="14"/>
  <c r="D40" i="14"/>
  <c r="H35" i="14"/>
  <c r="F35" i="14"/>
  <c r="D35" i="14"/>
  <c r="H31" i="14"/>
  <c r="H32" i="14"/>
  <c r="H33" i="14"/>
  <c r="H34" i="14"/>
  <c r="F31" i="14"/>
  <c r="F32" i="14"/>
  <c r="F33" i="14"/>
  <c r="F34" i="14"/>
  <c r="D32" i="14"/>
  <c r="D33" i="14"/>
  <c r="D34" i="14"/>
  <c r="K38" i="109" l="1"/>
  <c r="H38" i="109" s="1"/>
  <c r="E43" i="109"/>
  <c r="E53" i="109" s="1"/>
  <c r="E55" i="109" s="1"/>
  <c r="C43" i="109"/>
  <c r="C53" i="109" s="1"/>
  <c r="C55" i="109" s="1"/>
  <c r="B20" i="14"/>
  <c r="I18" i="14"/>
  <c r="I19" i="14"/>
  <c r="I10" i="14"/>
  <c r="F38" i="109" l="1"/>
  <c r="J38" i="109"/>
  <c r="D38" i="109"/>
  <c r="I17" i="14"/>
  <c r="I16" i="14"/>
  <c r="I11" i="14"/>
  <c r="H19" i="14"/>
  <c r="G20" i="14"/>
  <c r="I39" i="14"/>
  <c r="H39" i="14" s="1"/>
  <c r="I40" i="14"/>
  <c r="G41" i="14"/>
  <c r="G36" i="14"/>
  <c r="E41" i="14"/>
  <c r="E36" i="14"/>
  <c r="C36" i="14"/>
  <c r="H11" i="14"/>
  <c r="H16" i="14"/>
  <c r="H17" i="14"/>
  <c r="H18" i="14"/>
  <c r="H25" i="14"/>
  <c r="I34" i="14"/>
  <c r="I33" i="14"/>
  <c r="I32" i="14"/>
  <c r="I31" i="14"/>
  <c r="D31" i="14" s="1"/>
  <c r="I30" i="14"/>
  <c r="H30" i="14" s="1"/>
  <c r="I29" i="14"/>
  <c r="H29" i="14" s="1"/>
  <c r="I28" i="14"/>
  <c r="H28" i="14" s="1"/>
  <c r="H27" i="14"/>
  <c r="H26" i="14"/>
  <c r="E39" i="76"/>
  <c r="E43" i="76" s="1"/>
  <c r="F39" i="76"/>
  <c r="F43" i="76" s="1"/>
  <c r="C39" i="76"/>
  <c r="C43" i="76" s="1"/>
  <c r="D39" i="76"/>
  <c r="D43" i="76" s="1"/>
  <c r="I41" i="14" l="1"/>
  <c r="B16" i="108" s="1"/>
  <c r="I16" i="108" s="1"/>
  <c r="I36" i="14"/>
  <c r="F44" i="14"/>
  <c r="H44" i="14"/>
  <c r="D44" i="14"/>
  <c r="H41" i="14"/>
  <c r="F41" i="14"/>
  <c r="D39" i="14"/>
  <c r="F39" i="14"/>
  <c r="D26" i="14"/>
  <c r="F26" i="14"/>
  <c r="D28" i="14"/>
  <c r="F28" i="14"/>
  <c r="D30" i="14"/>
  <c r="F30" i="14"/>
  <c r="D27" i="14"/>
  <c r="F27" i="14"/>
  <c r="D29" i="14"/>
  <c r="F29" i="14"/>
  <c r="H36" i="14"/>
  <c r="D25" i="14"/>
  <c r="F25" i="14"/>
  <c r="D17" i="14"/>
  <c r="F17" i="14"/>
  <c r="D11" i="14"/>
  <c r="F11" i="14"/>
  <c r="D18" i="14"/>
  <c r="F18" i="14"/>
  <c r="D16" i="14"/>
  <c r="F16" i="14"/>
  <c r="D19" i="14"/>
  <c r="F19" i="14"/>
  <c r="G21" i="14"/>
  <c r="H39" i="76"/>
  <c r="D36" i="14" l="1"/>
  <c r="B15" i="108"/>
  <c r="I15" i="108" s="1"/>
  <c r="H15" i="76"/>
  <c r="D41" i="14"/>
  <c r="F36" i="14"/>
  <c r="H14" i="76"/>
  <c r="G22" i="14"/>
  <c r="G43" i="14" s="1"/>
  <c r="C22" i="14"/>
  <c r="C43" i="14" s="1"/>
  <c r="G45" i="14" l="1"/>
  <c r="G48" i="14" s="1"/>
  <c r="C45" i="14" l="1"/>
  <c r="C48" i="14" s="1"/>
  <c r="I20" i="14" l="1"/>
  <c r="E20" i="14"/>
  <c r="B11" i="108" l="1"/>
  <c r="D10" i="14"/>
  <c r="F10" i="14"/>
  <c r="H10" i="14"/>
  <c r="D20" i="14"/>
  <c r="F20" i="14"/>
  <c r="H20" i="14"/>
  <c r="E21" i="14"/>
  <c r="I11" i="108" l="1"/>
  <c r="H10" i="76"/>
  <c r="I10" i="128" s="1"/>
  <c r="I21" i="14"/>
  <c r="E22" i="14"/>
  <c r="E43" i="14" s="1"/>
  <c r="B44" i="14" s="1"/>
  <c r="B12" i="108" l="1"/>
  <c r="H21" i="14"/>
  <c r="D21" i="14"/>
  <c r="F21" i="14"/>
  <c r="I22" i="14"/>
  <c r="I12" i="108" l="1"/>
  <c r="I14" i="108" s="1"/>
  <c r="B14" i="108"/>
  <c r="B13" i="108"/>
  <c r="D22" i="14"/>
  <c r="H22" i="14"/>
  <c r="F22" i="14"/>
  <c r="I43" i="14"/>
  <c r="E45" i="14"/>
  <c r="E48" i="14" s="1"/>
  <c r="I13" i="108" l="1"/>
  <c r="I17" i="108" s="1"/>
  <c r="I19" i="108" s="1"/>
  <c r="B17" i="108"/>
  <c r="B19" i="108" s="1"/>
  <c r="H43" i="14"/>
  <c r="F43" i="14"/>
  <c r="D43" i="14"/>
  <c r="I45" i="14"/>
  <c r="B20" i="108" l="1"/>
  <c r="H45" i="14"/>
  <c r="F45" i="14"/>
  <c r="D45" i="14"/>
  <c r="I20" i="108" l="1"/>
  <c r="B44" i="108"/>
  <c r="B17" i="76"/>
  <c r="H17" i="76" l="1"/>
  <c r="I17" i="128" s="1"/>
  <c r="I18" i="128" s="1"/>
  <c r="K19" i="109"/>
  <c r="D19" i="109" l="1"/>
  <c r="F19" i="109"/>
  <c r="J19" i="109"/>
  <c r="H19" i="109"/>
  <c r="K20" i="109"/>
  <c r="B11" i="76"/>
  <c r="B13" i="76" s="1"/>
  <c r="K37" i="109" l="1"/>
  <c r="F20" i="109"/>
  <c r="J20" i="109"/>
  <c r="H20" i="109"/>
  <c r="D20" i="109"/>
  <c r="I53" i="109"/>
  <c r="I55" i="109" s="1"/>
  <c r="H11" i="76"/>
  <c r="B12" i="76"/>
  <c r="H13" i="76" l="1"/>
  <c r="I11" i="128"/>
  <c r="I13" i="128" s="1"/>
  <c r="B38" i="109"/>
  <c r="D37" i="109"/>
  <c r="F37" i="109"/>
  <c r="J37" i="109"/>
  <c r="H37" i="109"/>
  <c r="K39" i="109"/>
  <c r="B16" i="76"/>
  <c r="B18" i="76" s="1"/>
  <c r="H12" i="76"/>
  <c r="H16" i="76" l="1"/>
  <c r="H18" i="76" s="1"/>
  <c r="I12" i="128"/>
  <c r="I16" i="128" s="1"/>
  <c r="D39" i="109"/>
  <c r="F39" i="109"/>
  <c r="H39" i="109"/>
  <c r="J39" i="109"/>
  <c r="B19" i="76"/>
  <c r="H19" i="76" s="1"/>
  <c r="I19" i="128" s="1"/>
  <c r="B43" i="76" l="1"/>
</calcChain>
</file>

<file path=xl/sharedStrings.xml><?xml version="1.0" encoding="utf-8"?>
<sst xmlns="http://schemas.openxmlformats.org/spreadsheetml/2006/main" count="6377" uniqueCount="823">
  <si>
    <t>FTE</t>
  </si>
  <si>
    <t>UOS COST ALLOCATION BY SERVICE MODE</t>
  </si>
  <si>
    <t>Personnel Expenses</t>
  </si>
  <si>
    <t>% FTE</t>
  </si>
  <si>
    <t>Operating Expenses</t>
  </si>
  <si>
    <t>%</t>
  </si>
  <si>
    <t>Total Direct Expenses</t>
  </si>
  <si>
    <t>TOTAL EXPENSES</t>
  </si>
  <si>
    <t/>
  </si>
  <si>
    <t xml:space="preserve">  Indirect Expenses</t>
  </si>
  <si>
    <t>Salaries</t>
  </si>
  <si>
    <t>Expenditure</t>
  </si>
  <si>
    <t>SERVICE MODES</t>
  </si>
  <si>
    <t>Position Titles</t>
  </si>
  <si>
    <t>Total FTE &amp; Total Salaries</t>
  </si>
  <si>
    <t>Total Operating Expenses</t>
  </si>
  <si>
    <t>Total Personnel Expenses</t>
  </si>
  <si>
    <t>Contract Total</t>
  </si>
  <si>
    <t xml:space="preserve">Contract Totals </t>
  </si>
  <si>
    <t>Occupancy:</t>
  </si>
  <si>
    <t>General Operating:</t>
  </si>
  <si>
    <t>Total Occupancy</t>
  </si>
  <si>
    <t>Total Materials and Supplies</t>
  </si>
  <si>
    <t>Total General Operating</t>
  </si>
  <si>
    <t>TOTALS</t>
  </si>
  <si>
    <t>Consultants/Subcontractor:</t>
  </si>
  <si>
    <t>Other:</t>
  </si>
  <si>
    <t>Total Occupancy:</t>
  </si>
  <si>
    <t>Consultants/Subcontractors:</t>
  </si>
  <si>
    <t xml:space="preserve">Total Staff Travel </t>
  </si>
  <si>
    <t xml:space="preserve">     Cost Per Unit of Service by Service Mode</t>
  </si>
  <si>
    <t>Total General Operating:</t>
  </si>
  <si>
    <t>Total Staff Travel:</t>
  </si>
  <si>
    <t>Total Consultants/Subcontractors:</t>
  </si>
  <si>
    <t>Brief description of job duties:</t>
  </si>
  <si>
    <t>Minimum qualifications:</t>
  </si>
  <si>
    <t>Annual Salary:</t>
  </si>
  <si>
    <t>x FTE:</t>
  </si>
  <si>
    <t>x Months per Year:</t>
  </si>
  <si>
    <t>Annualized (if less than 12 months):</t>
  </si>
  <si>
    <t>Total</t>
  </si>
  <si>
    <t>Total FTE:</t>
  </si>
  <si>
    <t>Total Salaries:</t>
  </si>
  <si>
    <t>Fringe Benefit %:</t>
  </si>
  <si>
    <t>2) OPERATING EXPENSES:</t>
  </si>
  <si>
    <t>Materials &amp; Supplies:</t>
  </si>
  <si>
    <t>Total Materials &amp; Supplies:</t>
  </si>
  <si>
    <t>Staff Travel:</t>
  </si>
  <si>
    <t>Total Other:</t>
  </si>
  <si>
    <t>TOTAL OPERATING EXPENSES:</t>
  </si>
  <si>
    <t>TOTAL CAPITAL EXPENDITURES:</t>
  </si>
  <si>
    <t>TOTAL DIRECT COSTS:</t>
  </si>
  <si>
    <t>4) INDIRECT COSTS</t>
  </si>
  <si>
    <t>Amount</t>
  </si>
  <si>
    <t>TOTAL INDIRECT COSTS:</t>
  </si>
  <si>
    <t>Staff Position 1:</t>
  </si>
  <si>
    <t>Staff Position 2:</t>
  </si>
  <si>
    <t>Staff Position 3:</t>
  </si>
  <si>
    <t>Staff Position 4:</t>
  </si>
  <si>
    <t>Staff Position 5:</t>
  </si>
  <si>
    <t>Category Totals From Bgt Justification</t>
  </si>
  <si>
    <t>Capital Expenses</t>
  </si>
  <si>
    <t>Capital Expenditure 1</t>
  </si>
  <si>
    <t>Capital Expenditure 2</t>
  </si>
  <si>
    <t>Total Capital Expenses</t>
  </si>
  <si>
    <t>EXPENSES</t>
  </si>
  <si>
    <t>REVENUES &amp; FUNDING SOURCES</t>
  </si>
  <si>
    <t>DPH 1: Department of Public Health Contract Budget Summary by Program</t>
  </si>
  <si>
    <t>SA 3RD PARTY Medicare</t>
  </si>
  <si>
    <t>SA 3RD PARTY Insurance Fees</t>
  </si>
  <si>
    <t>SA 3RD PARTY Client Fees</t>
  </si>
  <si>
    <t>Staff Position 6:</t>
  </si>
  <si>
    <t>TOTAL EXPENSES:</t>
  </si>
  <si>
    <t>HMHS109CCCWO</t>
  </si>
  <si>
    <t>HMHS109CMGWO</t>
  </si>
  <si>
    <t>HMHMCH-CFCWO</t>
  </si>
  <si>
    <t>HMHS109PSYWO</t>
  </si>
  <si>
    <t>HMHMCHPFAPWO</t>
  </si>
  <si>
    <t>HMHSRESIDSWO</t>
  </si>
  <si>
    <t>HMHMCHPTINWO</t>
  </si>
  <si>
    <t>HMHSSCHOOLWO</t>
  </si>
  <si>
    <t>HMHMCHSRIPWO</t>
  </si>
  <si>
    <t>HMHMPROP10WO</t>
  </si>
  <si>
    <t>HMHSHOMELSWO</t>
  </si>
  <si>
    <t>HMHSDIFFERWO</t>
  </si>
  <si>
    <t>HMHSFSETSSWO</t>
  </si>
  <si>
    <t>HMHMCHDCYFWO</t>
  </si>
  <si>
    <t>HMHMCHPREVWO</t>
  </si>
  <si>
    <t>HMHMCHPRPJWO</t>
  </si>
  <si>
    <t>HMHMSCHOOLWO</t>
  </si>
  <si>
    <t>HMHMCHAHWGWO</t>
  </si>
  <si>
    <t>HMHMAIIMHIWO</t>
  </si>
  <si>
    <t>HMHM-CALW-BH</t>
  </si>
  <si>
    <t>HMHMCHCDHSWO</t>
  </si>
  <si>
    <t>HMHMCHCWSNWO</t>
  </si>
  <si>
    <t>HMHMCHFOSTWO</t>
  </si>
  <si>
    <t>HMHMCHMTCHWO</t>
  </si>
  <si>
    <t>HMHMCHSPMPWO</t>
  </si>
  <si>
    <t>HMHMCHTBSSWO</t>
  </si>
  <si>
    <t>HMHMDEAP-WOF</t>
  </si>
  <si>
    <t>HMHMHAPPRCWO</t>
  </si>
  <si>
    <t>HMHMHOUSNGWO</t>
  </si>
  <si>
    <t>HMHMPAES</t>
  </si>
  <si>
    <t>HMHMROVINGWO</t>
  </si>
  <si>
    <t>HMHMCHMTEPWO</t>
  </si>
  <si>
    <t>HMHMREPPAYWO</t>
  </si>
  <si>
    <t>HMHMCHTHFCWO</t>
  </si>
  <si>
    <t>HMHMATAYSFWO</t>
  </si>
  <si>
    <t>HMHMCHSFUSDW</t>
  </si>
  <si>
    <t xml:space="preserve"> </t>
  </si>
  <si>
    <t>Note: These should be the same operating expense categories that show up on the invoice template</t>
  </si>
  <si>
    <t>Appendix #:</t>
  </si>
  <si>
    <t>1a) SALARIES</t>
  </si>
  <si>
    <t xml:space="preserve"> Example Staff Position 1:</t>
  </si>
  <si>
    <t>Example Brief description of job duties:</t>
  </si>
  <si>
    <t>Example Minimum qualifications:</t>
  </si>
  <si>
    <t xml:space="preserve"> Example Annual Salary:</t>
  </si>
  <si>
    <t>1b) EMPLOYEE FRINGE BENEFITS:</t>
  </si>
  <si>
    <t>Component</t>
  </si>
  <si>
    <t>Cost</t>
  </si>
  <si>
    <t>Social Security</t>
  </si>
  <si>
    <t>Retirement</t>
  </si>
  <si>
    <t>Medical</t>
  </si>
  <si>
    <t>Dental</t>
  </si>
  <si>
    <t>Unemployment Insurance</t>
  </si>
  <si>
    <t>Disability Insurance</t>
  </si>
  <si>
    <t>Other (specify):</t>
  </si>
  <si>
    <t>Total Fringe Benefit:</t>
  </si>
  <si>
    <t>Expense Item</t>
  </si>
  <si>
    <t>Brief Description</t>
  </si>
  <si>
    <t>Rate</t>
  </si>
  <si>
    <t>Example: Rent</t>
  </si>
  <si>
    <t>Rental of program clinic space at 1234 A Street</t>
  </si>
  <si>
    <t>$3000/month</t>
  </si>
  <si>
    <t>Example: Office Supplies</t>
  </si>
  <si>
    <t>Pens, paper, print cartridges</t>
  </si>
  <si>
    <t>$200/month</t>
  </si>
  <si>
    <t>Example: Training/Staff Development</t>
  </si>
  <si>
    <t>Annual CPR/First Aid certification</t>
  </si>
  <si>
    <t>$100/person</t>
  </si>
  <si>
    <t>Purpose of Travel</t>
  </si>
  <si>
    <t>Location</t>
  </si>
  <si>
    <t>Example: Grantee Conference</t>
  </si>
  <si>
    <t>Washington, D.C.</t>
  </si>
  <si>
    <t>Airfare</t>
  </si>
  <si>
    <t>$200/flight x 2 persons</t>
  </si>
  <si>
    <t>Consultant/Subcontractor Name</t>
  </si>
  <si>
    <t>Service Description</t>
  </si>
  <si>
    <t>Example: Trainers Inc.</t>
  </si>
  <si>
    <t>Conduct Health Education trainings at area schools 4 times per year</t>
  </si>
  <si>
    <t>$500/training</t>
  </si>
  <si>
    <t>Example: Client Stipends</t>
  </si>
  <si>
    <t>Gift cards to encourage client participation</t>
  </si>
  <si>
    <t>$50/card x 20 cards</t>
  </si>
  <si>
    <r>
      <t xml:space="preserve">3) CAPITAL EXPENDITURES: </t>
    </r>
    <r>
      <rPr>
        <sz val="11"/>
        <rFont val="Arial"/>
        <family val="2"/>
      </rPr>
      <t>(If needed. A unit valued at $5,000 or more)</t>
    </r>
  </si>
  <si>
    <t>Capital Expenditure Item</t>
  </si>
  <si>
    <t>Example: Kitchen Remodel</t>
  </si>
  <si>
    <t>Upgrade of kitchen area to expand vocational training program</t>
  </si>
  <si>
    <t>Indirect Rate:</t>
  </si>
  <si>
    <t>Fringe Benefits</t>
  </si>
  <si>
    <t>Unduplicated Clients (UDC) per Service Mode</t>
  </si>
  <si>
    <t>Units of Service (UOS) per Service Mode</t>
  </si>
  <si>
    <t>Rev.  07/15</t>
  </si>
  <si>
    <t>Employee Benefits</t>
  </si>
  <si>
    <t>Operating Expense</t>
  </si>
  <si>
    <t>Capital Expense ($5,000 and over)</t>
  </si>
  <si>
    <t>Indirect Cost Amount</t>
  </si>
  <si>
    <t xml:space="preserve">Indirect Cost Rate (%) </t>
  </si>
  <si>
    <t>Subtotal Direct Costs</t>
  </si>
  <si>
    <t>Program/Provider Name</t>
  </si>
  <si>
    <t>Appendix Number</t>
  </si>
  <si>
    <t>Appendix Term (mm/dd/yy-mm/dd/yy)</t>
  </si>
  <si>
    <t>Contract Term (mm/dd/yyyy)</t>
  </si>
  <si>
    <t>Total Expenses</t>
  </si>
  <si>
    <t>Total DPH Revenues</t>
  </si>
  <si>
    <t>Non-DPH Funding Sources (select from drop-down list)</t>
  </si>
  <si>
    <t>Total Non-DPH Revenues</t>
  </si>
  <si>
    <t>DPH Funding Sources (select from drop-down list)</t>
  </si>
  <si>
    <t>Page #</t>
  </si>
  <si>
    <t>Total Revenues (DPH and Non-DPH)</t>
  </si>
  <si>
    <t>Payment Method</t>
  </si>
  <si>
    <t>Describe method and basis for Indirect Cost Allocation (i.e., FTE, square footage, or other)</t>
  </si>
  <si>
    <t>This row left blank for funding sources not in drop-down list</t>
  </si>
  <si>
    <t>FUNDING</t>
  </si>
  <si>
    <t>INDEX CODE</t>
  </si>
  <si>
    <t>MH STATE 2011 PSR Managed Care</t>
  </si>
  <si>
    <t>HMHMOPMGDCAR</t>
  </si>
  <si>
    <t>MH 3RD PARTY Insurance Fees</t>
  </si>
  <si>
    <t>MH 3RD PARTY</t>
  </si>
  <si>
    <t>MH Medicare</t>
  </si>
  <si>
    <t>HMHMCC730515</t>
  </si>
  <si>
    <t>MH 3RD PARTY Patient/Client Fees</t>
  </si>
  <si>
    <t>MH STATE Adult 1991 MH Realignment</t>
  </si>
  <si>
    <t>MH COUNTY Adult  - General Fund</t>
  </si>
  <si>
    <t>MH COUNTY Adult Local Match</t>
  </si>
  <si>
    <t>MH COUNTY Adult WO CODB</t>
  </si>
  <si>
    <t>MH COUNTY COMM. CARE ADM PHARMACY</t>
  </si>
  <si>
    <t>HMHMCC401RXX</t>
  </si>
  <si>
    <t>MH COUNTY SSI-DISABILITY EVAL ASSIST PRG</t>
  </si>
  <si>
    <t>HMHMDEAP-SSI</t>
  </si>
  <si>
    <t xml:space="preserve">MH ACUTE CARE </t>
  </si>
  <si>
    <t>HMHMCC731109</t>
  </si>
  <si>
    <t>MH LONG TERM CARE</t>
  </si>
  <si>
    <t>HMHMLT730416</t>
  </si>
  <si>
    <t xml:space="preserve">MH O/P MANAGED CARE </t>
  </si>
  <si>
    <t>MH CYF PROG. FAMILY MOSAIC</t>
  </si>
  <si>
    <t>HMHMCP8828CH</t>
  </si>
  <si>
    <t>MH CYF SB 163 HSA CALWIN CONTINUING PROJ</t>
  </si>
  <si>
    <t>HMHMSB163ACP</t>
  </si>
  <si>
    <t>MH STATE CYF 2011 PSR-EPSDT</t>
  </si>
  <si>
    <t>HMHMCP751594</t>
  </si>
  <si>
    <t>MH STATE CYF 1991 Realignment</t>
  </si>
  <si>
    <t>MH CYF COUNTY General Fund</t>
  </si>
  <si>
    <t>MH CYF COUNTY Local Match</t>
  </si>
  <si>
    <t>MH CYF COUNTY WO CODB</t>
  </si>
  <si>
    <t>MH FED SDMC FFP (50%) Adult</t>
  </si>
  <si>
    <t>MH FED SDMC FFP (50%) CYF</t>
  </si>
  <si>
    <t>MH GRANT BATISC, CFDA #93.104</t>
  </si>
  <si>
    <t>enter Grant Code</t>
  </si>
  <si>
    <t>MH GRANT INTEGRATED SVCS FOR MENTALLY ILL (no CFDA)</t>
  </si>
  <si>
    <t>MH GRANT MH TRIAGE PERSONNEL (no CFDA)</t>
  </si>
  <si>
    <t>MH GRANT PRIMARY &amp; BEHAVIORAL HLTH CARE, CFDA #93.243</t>
  </si>
  <si>
    <t>MH GRANT SAMSHA Adult SOC, CFDA #93.958</t>
  </si>
  <si>
    <t>MH GRANT SAMSHA SOC DUAL DIAGNOSIS, CFDA #93.958</t>
  </si>
  <si>
    <t>MH GRANT SAMSHA SOC FAMILY MOSAIC, CFDA #93.958</t>
  </si>
  <si>
    <t>MH GRANT SB MCKINNEY-PATH, CFDA #93.150</t>
  </si>
  <si>
    <t>MH GRANT SF FAMILY INTERV. REENTRY, CFDA #16.812</t>
  </si>
  <si>
    <t>MH GRANT SF YOUTH BACK ON T.R.A.C.K, CFDA #16.745</t>
  </si>
  <si>
    <t>MH GRANT URBAN TRAILS SF, CFDA #93.104</t>
  </si>
  <si>
    <t>MH HSA Conservatorship Fees</t>
  </si>
  <si>
    <t>MH MHSA (CF) Capital Facility</t>
  </si>
  <si>
    <t>enter Project Code</t>
  </si>
  <si>
    <t>MH MHSA (CSS)</t>
  </si>
  <si>
    <t>MH MHSA (INN)</t>
  </si>
  <si>
    <t>MH MHSA (IT) Information Technology</t>
  </si>
  <si>
    <t>MH MHSA (PEI)</t>
  </si>
  <si>
    <t>MH MHSA (WET)</t>
  </si>
  <si>
    <t>MH SFUSD (ERMHS/School Partnership)</t>
  </si>
  <si>
    <t>MH STATE CTF Fund (Cmmty Tx Facility)</t>
  </si>
  <si>
    <t>MH STATE Family Mosaic Capitated Medi-Cal</t>
  </si>
  <si>
    <t>MH STATE MAA</t>
  </si>
  <si>
    <t>MH STATE RWJ</t>
  </si>
  <si>
    <t>MH STATE SB 163 Children's Wrap-Around/Foster Care</t>
  </si>
  <si>
    <t>MH WO Adult Probation Dual Diagnosis</t>
  </si>
  <si>
    <t>HMHMCHDUALWO</t>
  </si>
  <si>
    <t>MH WO CFC Commission</t>
  </si>
  <si>
    <t>MH WO CFC MH First Five PTI</t>
  </si>
  <si>
    <t>MH WO CFC MH Pre-School</t>
  </si>
  <si>
    <t>MH WO CFC Prop 10</t>
  </si>
  <si>
    <t>MH WO CFC School Readiness</t>
  </si>
  <si>
    <t>MH WO DCYF Adol Hlth Wrkng Grp</t>
  </si>
  <si>
    <t>MH WO DCYF Child Care</t>
  </si>
  <si>
    <t>MH WO DCYF Dimensions Clinic</t>
  </si>
  <si>
    <t>HMHMCHDMCLWO</t>
  </si>
  <si>
    <t>MH WO DCYF MH High School</t>
  </si>
  <si>
    <t>MH WO DCYF OCC Therapist</t>
  </si>
  <si>
    <t>HMHMCHDCOTWO</t>
  </si>
  <si>
    <t>MH WO DCYF Parent Training Initiative</t>
  </si>
  <si>
    <t>HMHMCHPTRIWO</t>
  </si>
  <si>
    <t>MH WO DCYF Prop J Collaborative</t>
  </si>
  <si>
    <t>MH WO DCYF Violence Prev Prog</t>
  </si>
  <si>
    <t xml:space="preserve">MH WO HSA </t>
  </si>
  <si>
    <t>HMHM941476</t>
  </si>
  <si>
    <t>MH WO HSA BH Supportive Housing</t>
  </si>
  <si>
    <t>MH WO HSA CALWORKS</t>
  </si>
  <si>
    <t>MH WO HSA CH SPMP Foster Care</t>
  </si>
  <si>
    <t>MH WO HSA Dependancy Drug Court</t>
  </si>
  <si>
    <t>HMHMCHDDCAWO</t>
  </si>
  <si>
    <t>MH WO HSA DMSF CH DHS Childcare</t>
  </si>
  <si>
    <t>MH WO HSA Foster Care Migration</t>
  </si>
  <si>
    <t xml:space="preserve">MH WO HSA HAP PRC </t>
  </si>
  <si>
    <t>HMHMCHINFTWO</t>
  </si>
  <si>
    <t>MH WO HSA MH CH CWS Non-IVE Overmatch</t>
  </si>
  <si>
    <t>MH WO HSA MH CH TBS Shadow SVCS</t>
  </si>
  <si>
    <t xml:space="preserve">MH WO HSA MH EPSDT GF Matches </t>
  </si>
  <si>
    <t>MH WO HSA MH HSA GF Matches</t>
  </si>
  <si>
    <t>MH WO HSA PAES</t>
  </si>
  <si>
    <t>MH WO HSA Parent Training Initiative</t>
  </si>
  <si>
    <t>HMHMCHPTCLWO</t>
  </si>
  <si>
    <t>MH WO HSA PTI WO</t>
  </si>
  <si>
    <t>HMHMCHPTISWO</t>
  </si>
  <si>
    <t>MH WO HSA Rep Payee Program</t>
  </si>
  <si>
    <t>HMHMSFSTARTW</t>
  </si>
  <si>
    <t>MH WO HSA Shelter Monitoring Committee Stipend</t>
  </si>
  <si>
    <t>HMHMSTPENDWO</t>
  </si>
  <si>
    <t>MH WO HSA SSI DEAP</t>
  </si>
  <si>
    <t>MH WO HSA TAY SF Support</t>
  </si>
  <si>
    <t>MH WO HSA Therapeutic Foster Care Program</t>
  </si>
  <si>
    <t>MH WO HSA UC Roving Team</t>
  </si>
  <si>
    <t>MH WO Juvenile Probation AIMM Higher</t>
  </si>
  <si>
    <t>MH WO Juvenile Probation Log Cabin Ranch</t>
  </si>
  <si>
    <t>HMHMLOGCABWO</t>
  </si>
  <si>
    <t>MH WO SFUSD - MH SED Partnership</t>
  </si>
  <si>
    <t>MH WO Sheriff Dept. Linkage to Cmmty Svcs</t>
  </si>
  <si>
    <t>HMHMLINKSVWO</t>
  </si>
  <si>
    <t>MH WO Sheriff Dept. NOVA</t>
  </si>
  <si>
    <t>HMHMNOVAPRWO</t>
  </si>
  <si>
    <t>SA 3RD PARTY</t>
  </si>
  <si>
    <t>SA FED - DMC FFP, CFDA #93.778</t>
  </si>
  <si>
    <t>HMHSCCRES227</t>
  </si>
  <si>
    <t>SA FED - SAPT Adolescent Tx Svcs, CFDA #93.959</t>
  </si>
  <si>
    <t>SA FED - SAPT Discretionary, CFDA #93.959</t>
  </si>
  <si>
    <t>SA FED - SAPT Friday Night Live/Club Live, CFDA #93.959</t>
  </si>
  <si>
    <t>SA FED - SAPT HIV Set-Aside, CFDA #93.959</t>
  </si>
  <si>
    <t>SA FED - SAPT Perinatal Set-Aside, CFDA #93.959</t>
  </si>
  <si>
    <t>SA FED - SAPT Primary Prevention Set-Aside, CFDA #93.959</t>
  </si>
  <si>
    <t>SA STATE - DMC</t>
  </si>
  <si>
    <t>SA STATE - Non-DMC</t>
  </si>
  <si>
    <t>SA STATE - Comprehensive Drug Court</t>
  </si>
  <si>
    <t>SA STATE - Dependency Drug Court</t>
  </si>
  <si>
    <t>SA STATE - Drug Court Partnership</t>
  </si>
  <si>
    <t>SA STATE - Women/Children's Residential</t>
  </si>
  <si>
    <t>SA STATE - DMC Expanded</t>
  </si>
  <si>
    <t xml:space="preserve">SA STATE - DMC IOT Expanded </t>
  </si>
  <si>
    <t>SA COUNTY - General Fund</t>
  </si>
  <si>
    <t>SA COUNTY - General Fund (WO CODB)</t>
  </si>
  <si>
    <t>SA COUNTY - General Fund (SF HOT)</t>
  </si>
  <si>
    <t>HMHSHOMELSGF</t>
  </si>
  <si>
    <t>SA COUNTY - General Fund (CJC)</t>
  </si>
  <si>
    <t>HMHSACJCTRGF</t>
  </si>
  <si>
    <t>SA GRANT - CDCR ISMIP</t>
  </si>
  <si>
    <t>HMAD01-16</t>
  </si>
  <si>
    <t>SA GRANT - DOJ Safe Havens, CFDA #16.527</t>
  </si>
  <si>
    <t>HCSA04-16</t>
  </si>
  <si>
    <t>SA WO - APD Case Mgmt</t>
  </si>
  <si>
    <t>SA WO - APD Psych Soc Wkr</t>
  </si>
  <si>
    <t>SA WO - APD Residential</t>
  </si>
  <si>
    <t xml:space="preserve">SA WO - APD SA Services </t>
  </si>
  <si>
    <t>SA WO - DCYF Wellness Centers</t>
  </si>
  <si>
    <t>SA WO - HSA Children's Program</t>
  </si>
  <si>
    <t>SA WO - HSA FSET, CFDA #10.561</t>
  </si>
  <si>
    <r>
      <t>SA WO - Public Library Homeless Outreach</t>
    </r>
    <r>
      <rPr>
        <sz val="11"/>
        <color indexed="8"/>
        <rFont val="Arial"/>
        <family val="2"/>
      </rPr>
      <t/>
    </r>
  </si>
  <si>
    <t>SA GRANT Fed DOJ Second Chance, CFDA #16.202</t>
  </si>
  <si>
    <t>SA GRANT Fed SAMHSA SHOP, CFDA #93.243</t>
  </si>
  <si>
    <t>SA GRANT SECOND CHANCE PRISONER REENTRY, CFDA #16.812</t>
  </si>
  <si>
    <t>SA GRANT SF MINORITY AIDS INITIATIVE - MH, CFDA #93.243</t>
  </si>
  <si>
    <t>SA GRANT SF MINORITY AIDS INITIATIVE - PREV, CFDA #93.243</t>
  </si>
  <si>
    <t>SA GRANT SF MINORITY AIDS INITIATIVE - SA TX, CFDA #93.243</t>
  </si>
  <si>
    <t>SA GRANT SHOP, CFDA #93.243</t>
  </si>
  <si>
    <t>SA GRANT State CDCR ISMIP</t>
  </si>
  <si>
    <t>SA GRANT SUPERVISED VISITATION/SAFE EXCHANGE, CFDA#16.527</t>
  </si>
  <si>
    <t>HHS COUNTY GF</t>
  </si>
  <si>
    <t>HHS FED CARE Part A - PD13, CFDA #93.914</t>
  </si>
  <si>
    <t>HCHIVHSVCSGR</t>
  </si>
  <si>
    <t>HHS STATE SAM - HCAO16, CFDA #93.917</t>
  </si>
  <si>
    <t>HCHIVHSVCSWO</t>
  </si>
  <si>
    <t>HPS COUNTY GF Children's Fund</t>
  </si>
  <si>
    <t>HPS COUNTY HPS GF</t>
  </si>
  <si>
    <t>HPS FED CDC - PD90, CFDA #93.940</t>
  </si>
  <si>
    <t>HCHIVPREVNGR</t>
  </si>
  <si>
    <t>HUH General Fund</t>
  </si>
  <si>
    <t>HCHSHHOUSGGF</t>
  </si>
  <si>
    <t>HUH General Fund - Mental Health</t>
  </si>
  <si>
    <t>HMHMHOUSINGF</t>
  </si>
  <si>
    <t>HUH General Fund - Mental Health Other</t>
  </si>
  <si>
    <t>HMHSOTHERSGF</t>
  </si>
  <si>
    <t>HUH General Fund - Project</t>
  </si>
  <si>
    <t>HCHSHOUSNACP</t>
  </si>
  <si>
    <t>HUH Grant HUD, CFDA #14.235</t>
  </si>
  <si>
    <t>HCHSHOUSINGR</t>
  </si>
  <si>
    <t>HUH Grant RWPA, CFDA #93.914</t>
  </si>
  <si>
    <t>HUH MHSA</t>
  </si>
  <si>
    <t>HMHMPROP63</t>
  </si>
  <si>
    <t xml:space="preserve">HUH WO Adult Probation AB109 Stabilization Bed </t>
  </si>
  <si>
    <t>HCHSHAB109PJ</t>
  </si>
  <si>
    <t xml:space="preserve">HUH WO Adult Probation Stabilization Bed </t>
  </si>
  <si>
    <t>HCHSHSB678PJ</t>
  </si>
  <si>
    <t>HUH WO HSA Housing CAAP, PAES, SSIP</t>
  </si>
  <si>
    <t>HCHSHCPSSIPJ</t>
  </si>
  <si>
    <t>HUH UCSF Department of Psychiatry - Subsidies GF</t>
  </si>
  <si>
    <t>HUH EDCM Adrian Hotel Stabilization Rooms</t>
  </si>
  <si>
    <t>HGH1HAD40001</t>
  </si>
  <si>
    <t xml:space="preserve">HUH Stabilization/Medical Respite </t>
  </si>
  <si>
    <t>HCHAPMEDRESP</t>
  </si>
  <si>
    <t>OTHER ADM-LENO WAIVER</t>
  </si>
  <si>
    <t xml:space="preserve">HCHLENOWVRGF </t>
  </si>
  <si>
    <t>OTHER YOUTH GUIDANCE CENTER</t>
  </si>
  <si>
    <t>HCHCHSPY--GF</t>
  </si>
  <si>
    <t>PH WO CFC Healthy Kids</t>
  </si>
  <si>
    <t>HCHCHKIDCIWO</t>
  </si>
  <si>
    <t>PH WO DCYF Children Community Response Network</t>
  </si>
  <si>
    <t>HCHCCHCCRNWO</t>
  </si>
  <si>
    <t>PH WO DCYF Healthy Kids</t>
  </si>
  <si>
    <t>HCHCHKIDCYWO</t>
  </si>
  <si>
    <t>PH WO DCYF Street Violence Prevention</t>
  </si>
  <si>
    <t>HCHPHHLTEDPJ</t>
  </si>
  <si>
    <t>PH WO DCYF Tattoo Removal</t>
  </si>
  <si>
    <t>HCHPHEDCYFPJ</t>
  </si>
  <si>
    <t>NON DPH Fund Raising</t>
  </si>
  <si>
    <t>NA</t>
  </si>
  <si>
    <t>NON DPH In-Kind</t>
  </si>
  <si>
    <t>NON DPH Provider's Fund</t>
  </si>
  <si>
    <t>NON DPH Provider's Grants</t>
  </si>
  <si>
    <t>Note: Links provided to default Budget Justification.  If rows or columns have been added or deleted, check links to update</t>
  </si>
  <si>
    <t>Contractor Name</t>
  </si>
  <si>
    <t xml:space="preserve">Program Name: </t>
  </si>
  <si>
    <t>Fiscal Year:</t>
  </si>
  <si>
    <t>Program Director</t>
  </si>
  <si>
    <t xml:space="preserve">Provides primary medical care to program clients including an initial risk assessment, history and physical, ordering pertinent labs. Requires working with a multidisciplinary team to assess patients on an ongoing </t>
  </si>
  <si>
    <t>MD license, 15 hours of HIV-related CME annually, and the direct care of at least 20 HIV positive patients annually, 5 years experience.</t>
  </si>
  <si>
    <t>Paid Time Off</t>
  </si>
  <si>
    <t>TOTAL SALARIES &amp; EMPLOYEE FRINGE BENEFITS:</t>
  </si>
  <si>
    <t>DPH Section</t>
  </si>
  <si>
    <t>Appendix #</t>
  </si>
  <si>
    <t>Fiscal Year(s)</t>
  </si>
  <si>
    <t>Funding Notification Date</t>
  </si>
  <si>
    <t>Prepared By</t>
  </si>
  <si>
    <t>Phone #</t>
  </si>
  <si>
    <t>Funding Source</t>
  </si>
  <si>
    <t>(Components provided below are samples only. The budgeted components should reflect the contractor's ledger accounts.)</t>
  </si>
  <si>
    <t>A-1/B-1</t>
  </si>
  <si>
    <t>A-2/B-2</t>
  </si>
  <si>
    <t>A-3/B-3</t>
  </si>
  <si>
    <t>A-4/B-4</t>
  </si>
  <si>
    <t>A-5/B-5</t>
  </si>
  <si>
    <t>A-6/B-6</t>
  </si>
  <si>
    <t>A-7/B-7</t>
  </si>
  <si>
    <t>BUDGET JUSTIFICATION</t>
  </si>
  <si>
    <t>Appendix B</t>
  </si>
  <si>
    <t xml:space="preserve">Check one:     [    ]  Original             [    ] Amendment                 [    ] Internal Contract Revision                            </t>
  </si>
  <si>
    <t>CMS 4555</t>
  </si>
  <si>
    <t>Agency/Contractor Name</t>
  </si>
  <si>
    <r>
      <t xml:space="preserve">Contractor Name </t>
    </r>
    <r>
      <rPr>
        <i/>
        <strike/>
        <sz val="11"/>
        <rFont val="Arial"/>
        <family val="2"/>
      </rPr>
      <t>(may be same as above)</t>
    </r>
  </si>
  <si>
    <t>Employee Fringe Benefit Rate</t>
  </si>
  <si>
    <t>New Van</t>
  </si>
  <si>
    <r>
      <rPr>
        <b/>
        <sz val="11"/>
        <rFont val="Arial"/>
        <family val="2"/>
      </rPr>
      <t>CHECK</t>
    </r>
    <r>
      <rPr>
        <sz val="11"/>
        <rFont val="Arial"/>
        <family val="2"/>
      </rPr>
      <t>: FUNDING USES = FUNDING SOURCES (Should always be 0)</t>
    </r>
  </si>
  <si>
    <t>Case Manager</t>
  </si>
  <si>
    <t>Dean's Massage Therapist</t>
  </si>
  <si>
    <t>Annualized FTE</t>
  </si>
  <si>
    <t>Base FTE</t>
  </si>
  <si>
    <t>Total Annualized FTE &amp; Salaries</t>
  </si>
  <si>
    <t>Prepopulate with percentages</t>
  </si>
  <si>
    <t>Briefly describe the client service activities contributed by this position specifically for this program</t>
  </si>
  <si>
    <t>Minimum qualifications/education/licensure:</t>
  </si>
  <si>
    <r>
      <t>cost Cap for this service</t>
    </r>
    <r>
      <rPr>
        <b/>
        <sz val="11"/>
        <color rgb="FFFF0000"/>
        <rFont val="Arial"/>
        <family val="2"/>
      </rPr>
      <t xml:space="preserve"> Over</t>
    </r>
    <r>
      <rPr>
        <sz val="11"/>
        <color indexed="8"/>
        <rFont val="Arial"/>
        <family val="2"/>
      </rPr>
      <t xml:space="preserve"> (under):</t>
    </r>
  </si>
  <si>
    <t>Can this informaiton be on a drop-down list?</t>
  </si>
  <si>
    <t>Base Total FTE:</t>
  </si>
  <si>
    <t>How is this narrative formula written?</t>
  </si>
  <si>
    <t>&lt;== Changing these percentages will automatically update the amounts in Fringe Benefits</t>
  </si>
  <si>
    <t>Appendix Term:</t>
  </si>
  <si>
    <t>&lt;== Cell and number are red if Fringe Benefit rate exceeds 30%. Please complete a Fringe Benefit Rate Increase Request Form to request approval for a rate higher than 30%.  The form may be found on the CDTA website under Procedures and Guidelines.</t>
  </si>
  <si>
    <t>▼Please Complete▼</t>
  </si>
  <si>
    <t>Required</t>
  </si>
  <si>
    <t>Discretionary</t>
  </si>
  <si>
    <t>Payroll tax FICA</t>
  </si>
  <si>
    <t>XXX</t>
  </si>
  <si>
    <t>Payroll tax SUI</t>
  </si>
  <si>
    <t>Worker’s Compensation</t>
  </si>
  <si>
    <t>Medical Insurance</t>
  </si>
  <si>
    <t>Dental Insurance</t>
  </si>
  <si>
    <t>Life Insurance</t>
  </si>
  <si>
    <t>Vision Insurance</t>
  </si>
  <si>
    <t>Pension Plan</t>
  </si>
  <si>
    <t>401K Employer Contribution</t>
  </si>
  <si>
    <t>Other (please name if applicable)</t>
  </si>
  <si>
    <t>Total Fringe Benefits Percentage:</t>
  </si>
  <si>
    <t>Contractor:</t>
  </si>
  <si>
    <t>Program(s):</t>
  </si>
  <si>
    <t>Yes</t>
  </si>
  <si>
    <t>No</t>
  </si>
  <si>
    <t>If No, write brief explanation here and/or attach additional page.</t>
  </si>
  <si>
    <t>Signature of Contractor/Provider</t>
  </si>
  <si>
    <t>Date</t>
  </si>
  <si>
    <t>For SFDPH Use Only</t>
  </si>
  <si>
    <t>Signature of CDTA Program Manager</t>
  </si>
  <si>
    <t>Please Indicate Rate Approved if Lower than Requested</t>
  </si>
  <si>
    <t>cc: COOL Quickflow to all appropriate parties</t>
  </si>
  <si>
    <t xml:space="preserve">If yes, what is the negotiated fringe benefit rate for each class of employees? (attach additional page as necessary) </t>
  </si>
  <si>
    <t>Maternal Child and Adolescent Health (MCAH)</t>
  </si>
  <si>
    <t>Primary Care - HIV Health Services (HHS)</t>
  </si>
  <si>
    <t>Community Health Equity &amp; Promotion - HIV Prevention Services (HPS)</t>
  </si>
  <si>
    <t>Community Health Equity &amp; Promotion (CHEP)</t>
  </si>
  <si>
    <t>Behavioral Health Services - Adult and Older Adult (AOA)</t>
  </si>
  <si>
    <t>£</t>
  </si>
  <si>
    <t>Behavioral Health Services - Children, Youth, &amp; Families (CYF)</t>
  </si>
  <si>
    <t>If yes, which DPH Section? (Mark all that apply.)</t>
  </si>
  <si>
    <t>I affirm that the costs detailed above accurately reflect the benefits provided to employees of the program(s) designated above and are routine costs associated with the program(s).</t>
  </si>
  <si>
    <t>Recommend for Appoval</t>
  </si>
  <si>
    <r>
      <t xml:space="preserve">CDTA: Attach justification if approval is </t>
    </r>
    <r>
      <rPr>
        <u/>
        <sz val="12"/>
        <rFont val="Tw Cen MT"/>
        <family val="2"/>
      </rPr>
      <t>not</t>
    </r>
    <r>
      <rPr>
        <sz val="12"/>
        <rFont val="Tw Cen MT"/>
        <family val="2"/>
      </rPr>
      <t xml:space="preserve"> recommended</t>
    </r>
  </si>
  <si>
    <t xml:space="preserve">Date Tracking Sheet Updated:  </t>
  </si>
  <si>
    <t>Date Loaded into COOL:</t>
  </si>
  <si>
    <t>SOC Director Initial for Approval ▼</t>
  </si>
  <si>
    <r>
      <rPr>
        <sz val="12"/>
        <rFont val="Tw Cen MT"/>
        <family val="2"/>
      </rPr>
      <t xml:space="preserve">The fringe benefit rate is </t>
    </r>
    <r>
      <rPr>
        <b/>
        <sz val="12"/>
        <rFont val="Tw Cen MT"/>
        <family val="2"/>
      </rPr>
      <t>based on the</t>
    </r>
    <r>
      <rPr>
        <sz val="12"/>
        <rFont val="Tw Cen MT"/>
        <family val="2"/>
      </rPr>
      <t xml:space="preserve"> </t>
    </r>
    <r>
      <rPr>
        <b/>
        <sz val="12"/>
        <rFont val="Tw Cen MT"/>
        <family val="2"/>
      </rPr>
      <t>most recent Financial Statement</t>
    </r>
    <r>
      <rPr>
        <sz val="12"/>
        <rFont val="Tw Cen MT"/>
        <family val="2"/>
      </rPr>
      <t xml:space="preserve"> of the above program and is composed of the following benefits (please indicate which benefits are required and which are discretionary by placing an </t>
    </r>
    <r>
      <rPr>
        <b/>
        <sz val="12"/>
        <rFont val="Tw Cen MT"/>
        <family val="2"/>
      </rPr>
      <t xml:space="preserve">X </t>
    </r>
    <r>
      <rPr>
        <sz val="12"/>
        <rFont val="Tw Cen MT"/>
        <family val="2"/>
      </rPr>
      <t>in the appropriate column)</t>
    </r>
  </si>
  <si>
    <t>Does the proposed rate apply to all staff funded through the DPH contract/MOU referenced above?</t>
  </si>
  <si>
    <t>Does this contractor/agency/program receive funding from another DPH Section?</t>
  </si>
  <si>
    <t>Will the level of contract services be maintained, i.e. do you plan to serve the same number of clients, do you plan to provide the same amount of service if the direct service amount is decreased?</t>
  </si>
  <si>
    <t>Will the hourly staff pay rate increase for the period in question?</t>
  </si>
  <si>
    <t>Is the applicable staff unionized?</t>
  </si>
  <si>
    <t>1.</t>
  </si>
  <si>
    <t>2.</t>
  </si>
  <si>
    <t>3.</t>
  </si>
  <si>
    <t>4.</t>
  </si>
  <si>
    <t>5.</t>
  </si>
  <si>
    <t>6.</t>
  </si>
  <si>
    <r>
      <rPr>
        <sz val="11"/>
        <rFont val="Tw Cen MT"/>
        <family val="2"/>
      </rPr>
      <t xml:space="preserve">The fringe benefit rate is </t>
    </r>
    <r>
      <rPr>
        <b/>
        <sz val="11"/>
        <rFont val="Tw Cen MT"/>
        <family val="2"/>
      </rPr>
      <t>based on the</t>
    </r>
    <r>
      <rPr>
        <sz val="11"/>
        <rFont val="Tw Cen MT"/>
        <family val="2"/>
      </rPr>
      <t xml:space="preserve"> </t>
    </r>
    <r>
      <rPr>
        <b/>
        <sz val="11"/>
        <rFont val="Tw Cen MT"/>
        <family val="2"/>
      </rPr>
      <t>most recent Financial Statement</t>
    </r>
    <r>
      <rPr>
        <sz val="11"/>
        <rFont val="Tw Cen MT"/>
        <family val="2"/>
      </rPr>
      <t xml:space="preserve"> of the above program and is composed of the following benefits (please indicate which benefits are required and which are discretionary by placing an </t>
    </r>
    <r>
      <rPr>
        <b/>
        <sz val="11"/>
        <rFont val="Tw Cen MT"/>
        <family val="2"/>
      </rPr>
      <t xml:space="preserve">X </t>
    </r>
    <r>
      <rPr>
        <sz val="11"/>
        <rFont val="Tw Cen MT"/>
        <family val="2"/>
      </rPr>
      <t>in the appropriate column)</t>
    </r>
  </si>
  <si>
    <r>
      <t xml:space="preserve">Recommend for Appoval </t>
    </r>
    <r>
      <rPr>
        <sz val="11"/>
        <rFont val="Tw Cen MT"/>
        <family val="2"/>
      </rPr>
      <t>(CDTA: Attach justification if approval is not recommended)</t>
    </r>
  </si>
  <si>
    <t>B-1</t>
  </si>
  <si>
    <t>Rate/Formula</t>
  </si>
  <si>
    <t>Brief description of job duties and direct service role:</t>
  </si>
  <si>
    <t>Degree, license (if applicable), experience :</t>
  </si>
  <si>
    <t>DPH Section:</t>
  </si>
  <si>
    <t>Agency/Contractor Name:</t>
  </si>
  <si>
    <t>Program/Provider Name:</t>
  </si>
  <si>
    <t>Appendix Number:</t>
  </si>
  <si>
    <t>Medical Case Management</t>
  </si>
  <si>
    <t>Non-Medical Case Management</t>
  </si>
  <si>
    <t>Peer Advocacy</t>
  </si>
  <si>
    <t>Benefits Counseling</t>
  </si>
  <si>
    <t>Legal Services</t>
  </si>
  <si>
    <t>Treatment Adherence</t>
  </si>
  <si>
    <t>Money Management</t>
  </si>
  <si>
    <t>Food Bank - Home Delivered Meals</t>
  </si>
  <si>
    <t>Oral Health Care</t>
  </si>
  <si>
    <t>Home Health Care</t>
  </si>
  <si>
    <t>Facility-based Health Care</t>
  </si>
  <si>
    <t>Hospice Services</t>
  </si>
  <si>
    <t>Residential Program and Subsidies</t>
  </si>
  <si>
    <t>Transitional Housing</t>
  </si>
  <si>
    <t>Outpatient Mental Health</t>
  </si>
  <si>
    <t>Residential Mental Health Services</t>
  </si>
  <si>
    <t>Outpatient Substance Abuse Services</t>
  </si>
  <si>
    <t>Residential Substance Abuse Services</t>
  </si>
  <si>
    <t>Transportation Services</t>
  </si>
  <si>
    <t>Outreach</t>
  </si>
  <si>
    <t>Nutrition Counseling</t>
  </si>
  <si>
    <t>Emergency Financial Assistance</t>
  </si>
  <si>
    <t>Outpatient/Ambulatory Health Services</t>
  </si>
  <si>
    <t>Funding Source:</t>
  </si>
  <si>
    <t>MH WO DCYF SF Continuum of Care Housing</t>
  </si>
  <si>
    <t>MH WO HSA Family Training Institute</t>
  </si>
  <si>
    <t>HCHPDHIVSVGF</t>
  </si>
  <si>
    <t>HCHPDAIDPRGF</t>
  </si>
  <si>
    <t>Unit of Service Type</t>
  </si>
  <si>
    <t>Hour</t>
  </si>
  <si>
    <t>Patient Day</t>
  </si>
  <si>
    <t>Emergency Housing</t>
  </si>
  <si>
    <t>Encounter</t>
  </si>
  <si>
    <t>Day</t>
  </si>
  <si>
    <t>Bed Day</t>
  </si>
  <si>
    <t>Hours/Vouchers</t>
  </si>
  <si>
    <t>Grant</t>
  </si>
  <si>
    <t>SF EMA LOCAL CATEGORY</t>
  </si>
  <si>
    <t>UNIT</t>
  </si>
  <si>
    <t>COST CAPS</t>
  </si>
  <si>
    <t>$75 per hour</t>
  </si>
  <si>
    <t>No cap. Unit rate is negotiated based on historical cost.</t>
  </si>
  <si>
    <t>$180 per hour</t>
  </si>
  <si>
    <t>Day Grant Vouchers</t>
  </si>
  <si>
    <t>Day Subsidy</t>
  </si>
  <si>
    <t>$150 per hour</t>
  </si>
  <si>
    <t>$325 per encounter</t>
  </si>
  <si>
    <t xml:space="preserve">$150 per hour.
$150 per hour maximum for medical (RN) or PhD;
$120 maximum for licensed staff*
$105 maximum for Master’s level*
$85 for Bachelor’s level under supervision; and
$75 for peer under supervision.
* Rate for licensed eligible staff is negotiable between $105 to $120 per hour.
</t>
  </si>
  <si>
    <t>$150 per hour.
$150 per hour maximum for medical (RN) or PhD;
$120 maximum for licensed staff*
$105 maximum for Master’s level*
$85 for Bachelor’s level under supervision; and
$75 for peer under supervision.
* Rate for licensed eligible staff is negotiable between $105 to $120 per hour.</t>
  </si>
  <si>
    <t>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t>
  </si>
  <si>
    <t>Meal/Bag of Groceries/Pound of Food/Vouchers</t>
  </si>
  <si>
    <t>Maximum rates are established by a fee schedule. Payment is based on negotiated fee schedule, not UOS.</t>
  </si>
  <si>
    <t>Visit</t>
  </si>
  <si>
    <t>For residential programs:
Paraprofessional Care
$530 per patient day maximum Professional
$1,440 per patient day maximum (RN)
$1,200 per patient day maximum (LCSW)
Specialized Care
$1,440 per patient day maximum</t>
  </si>
  <si>
    <t>Hour/Encounter(MD)</t>
  </si>
  <si>
    <t>Individual
$150 per hour
$325 per encounter
$325 per encounter maximum for MD;
$150 per hour maximum for other medical (RN) or PhD;
$120 per hour maximum for licensed staff*;
$105 per hour maximum for Master’s level*; and
$85 per hour for Bachelor’s level under supervision.
* Rate for licensed eligible staff is negotiable between $105 to $120 per hour.
Groups
$180 per hour
$180 maximum for licensed staff;
$120 maximum for all non-licensed</t>
  </si>
  <si>
    <t>Residential
$300 per bed day (medical)
$240 per bed day (non-medical)</t>
  </si>
  <si>
    <t>Individual
$150 per hour
$300 per encounter
$300 per encounter maximum for MD;
$150 per hour maximum for other medical (RN) or PhD;
$120 per hour maximum for licensed staff*
$105 per hour maximum for Master’s level*
$85 per hour for Bachelor’s level under supervision; and
$75 for peer under supervision.
* Rate for licensed eligible staff is negotiable between $105 to $120 per hour.
Groups
$240 per hour
$240 maximum for medical provider (RN);
$180 maximum for licensed staff;
$120 maximum for all non-licensed</t>
  </si>
  <si>
    <t>Detox
$300 per bed day (medical)
$240 per bed day (non-medical)
Residential (non-detox)
$300 per bed day (medical)
$240 per bed day (non-medical)</t>
  </si>
  <si>
    <t>From the Cost Caps tables above, enter in the blue box the cost cap amount for the level of service your agency provides:</t>
  </si>
  <si>
    <t>Your cost per UOS from row 49 above:</t>
  </si>
  <si>
    <t>Effective Date:</t>
  </si>
  <si>
    <t>HHS Cost Caps Worksheet</t>
  </si>
  <si>
    <t>Cost Caps for HHS Service Categories appear in the boxes to the right based on your selection(s) in the drop-down menus in cells C8, E8, G8 above.  The corresponding Unit of Service Type appears in cells C47, E47, and G47.  Many cost caps are determined by the degree, license, or experience the staff hold.</t>
  </si>
  <si>
    <t>Annualized:</t>
  </si>
  <si>
    <t>Total FTE, Base:</t>
  </si>
  <si>
    <t>LCSW</t>
  </si>
  <si>
    <t xml:space="preserve">Service Modes:  </t>
  </si>
  <si>
    <t>For each program and/or funding source, a program narrative (Appendix A-x) is to accompany the corresponding UOS Cost Allocation tab in the Appendix B.  Unlike the tabs in the Appendix B, an Appendix A-x for each program and/or funding source may contain multiple fiscal years and each fiscal year is to be clearly identified in the Service Modes UOS Description Table(s).</t>
  </si>
  <si>
    <t>· each fiscal year in a multi-year contract is also distinguished by a lower case letter following the funding source/program budget number if more than one fiscal year is included.</t>
  </si>
  <si>
    <t xml:space="preserve">  </t>
  </si>
  <si>
    <t>SA GRANT State BUPENORPHINE SMOKING CESSATION PROG</t>
  </si>
  <si>
    <t>Case Management hours include staff time providing direct services to clients or time spent on behalf of clients (e.g., making referrals, working with collaterals, developing care plan, case conferences).  UOS cannot include charting or staff supervision or training time.  UOS may not include travel time unless the client is being accompanied.</t>
  </si>
  <si>
    <t>UOS QUALIFICATION</t>
  </si>
  <si>
    <t>Treatment Adherence hours include staff time providing direct services to clients and indirect services such as attending case conferences and other work on behalf of a client.  UOS may not include travel time unless the client is being accompanied.</t>
  </si>
  <si>
    <t>An encounter includes services provided by one or all of the following staff during a single visit:  General dental practitioners, dental specialists, dental hygienists and auxiliaries, and other trained primary care providers. A visit is a minimum of 10 minutes.</t>
  </si>
  <si>
    <t>For home-based programs:
Paraprofessional Care
$135 per visit maximum Professional
$300 per visit maximum (RN)
$240 per visit maximum (LCSW) 
Specialized Care $300 per visit maximum</t>
  </si>
  <si>
    <r>
      <t xml:space="preserve">A visit is 2 hours in duration (not including travel time). It is permissible to bill for extended visits at the negotiated rate per visit. Services provided by: Paraprofessionals (homemaker, home health aide, personal caretaker, or attendant); Professionals (Nurse, LVN, Social Worker.) </t>
    </r>
    <r>
      <rPr>
        <u/>
        <sz val="10"/>
        <rFont val="Arial"/>
        <family val="2"/>
      </rPr>
      <t>Specialized care</t>
    </r>
    <r>
      <rPr>
        <sz val="10"/>
        <rFont val="Arial"/>
        <family val="2"/>
      </rPr>
      <t>: Provision of services that include intravenous and aerosolized treatment, parenteral feeding, diagnostic testing; and, other high-tech therapies.  Attendance at case conferences may be counted as a UOS. Travel time may not be counted as a UOS unless the client is being accompanied.</t>
    </r>
  </si>
  <si>
    <r>
      <t xml:space="preserve">A patient day is 8 hours in duration. Paraprofessionals (homemaker, home health aide, personal caretaker, or attendant); Professionals (Nurse, LVN, Social Worker.) </t>
    </r>
    <r>
      <rPr>
        <u/>
        <sz val="10"/>
        <rFont val="Arial"/>
        <family val="2"/>
      </rPr>
      <t>Specialized care</t>
    </r>
    <r>
      <rPr>
        <sz val="10"/>
        <rFont val="Arial"/>
        <family val="2"/>
      </rPr>
      <t>: Provision of services that include intravenous and aerosolized treatment, parenteral feeding, diagnostic testing; and, other high-tech therapies.  Attendance at case conferences may be counted as a UOS. Travel time may not be counted as a UOS unless the client is being accompanied.</t>
    </r>
  </si>
  <si>
    <t>Contract Term :</t>
  </si>
  <si>
    <t>HHS FED RW Part A - PD13, CFDA #93.914</t>
  </si>
  <si>
    <t>HHS STATE - RW Part B - HCAO16, CFDA #93.917</t>
  </si>
  <si>
    <t>HHS WO HSA HIV Health Services</t>
  </si>
  <si>
    <t>HHS STATE - Supplemental X08   CFDA #93.917</t>
  </si>
  <si>
    <t>Please hide unused rows to minimize document size.</t>
  </si>
  <si>
    <t xml:space="preserve"> (CR)</t>
  </si>
  <si>
    <t xml:space="preserve"> (FFS)</t>
  </si>
  <si>
    <t>Cost Reimbursement (CR) or Fee-For-Service (FFS)</t>
  </si>
  <si>
    <t>Date format must be mm/dd/yy.</t>
  </si>
  <si>
    <t>Rev: 02/18</t>
  </si>
  <si>
    <t>Total Expenditures MUST equal total revenue.  Values in these cells should = 0.</t>
  </si>
  <si>
    <t>Current Funding Notification Date:</t>
  </si>
  <si>
    <r>
      <t xml:space="preserve">Your cost per UOS is </t>
    </r>
    <r>
      <rPr>
        <b/>
        <sz val="11"/>
        <color theme="1"/>
        <rFont val="Arial Narrow"/>
        <family val="2"/>
      </rPr>
      <t>over</t>
    </r>
    <r>
      <rPr>
        <sz val="11"/>
        <color theme="1"/>
        <rFont val="Arial Narrow"/>
        <family val="2"/>
      </rPr>
      <t xml:space="preserve"> or </t>
    </r>
    <r>
      <rPr>
        <b/>
        <sz val="11"/>
        <color theme="1"/>
        <rFont val="Arial Narrow"/>
        <family val="2"/>
      </rPr>
      <t>(under)</t>
    </r>
    <r>
      <rPr>
        <sz val="11"/>
        <color theme="1"/>
        <rFont val="Arial Narrow"/>
        <family val="2"/>
      </rPr>
      <t xml:space="preserve"> the cost cap by this amount:</t>
    </r>
  </si>
  <si>
    <r>
      <t xml:space="preserve">&lt;== If your cost exceeds the Cost Cap the cell will be </t>
    </r>
    <r>
      <rPr>
        <b/>
        <sz val="11"/>
        <color theme="1"/>
        <rFont val="Arial Narrow"/>
        <family val="2"/>
      </rPr>
      <t>RED</t>
    </r>
    <r>
      <rPr>
        <sz val="11"/>
        <color theme="1"/>
        <rFont val="Arial Narrow"/>
        <family val="2"/>
      </rPr>
      <t xml:space="preserve">.
&lt;== If your cost is at or below the Cost Cap the cell will be </t>
    </r>
    <r>
      <rPr>
        <b/>
        <sz val="11"/>
        <color theme="1"/>
        <rFont val="Arial Narrow"/>
        <family val="2"/>
      </rPr>
      <t>GREEN</t>
    </r>
    <r>
      <rPr>
        <sz val="11"/>
        <color theme="1"/>
        <rFont val="Arial Narrow"/>
        <family val="2"/>
      </rPr>
      <t xml:space="preserve">.
</t>
    </r>
  </si>
  <si>
    <t>Something Else Non-HHS</t>
  </si>
  <si>
    <t>If more than 4 mode of service columns are needed, highlight Column I and J, copy, and paste/insert new columns, adjusting page/column width as needed to make it fit on one page.</t>
  </si>
  <si>
    <t>Expense</t>
  </si>
  <si>
    <t>Totals</t>
  </si>
  <si>
    <t>Total Program UDC is determined by Provider/System of Care and is based on total target UDC across entire program.</t>
  </si>
  <si>
    <t>N/A</t>
  </si>
  <si>
    <t>Part A or GF or …</t>
  </si>
  <si>
    <t xml:space="preserve">Degree, license (if applicable), experience </t>
  </si>
  <si>
    <t>Staff Position 1</t>
  </si>
  <si>
    <t>Annual Salary</t>
  </si>
  <si>
    <t>x Base FTE</t>
  </si>
  <si>
    <t>x Mos per Yr</t>
  </si>
  <si>
    <t>12.5% of Total FTE</t>
  </si>
  <si>
    <t>For assistance with creating Appropriate Cost Allocation Methodologies please contact your CDTA Program Manager.</t>
  </si>
  <si>
    <t>NOTE: You must be consistent in application of Cost Allocation Methodologies across other line items (re: % of cost allocation applied to total operating cost item)</t>
  </si>
  <si>
    <t>NOTE: HHS Ryan White funded programs have a cap of 9% for Indirect Rate</t>
  </si>
  <si>
    <t>NOTE: The order or sequence of tabs within the Budget Workbook should be organized by Fiscal Year.  With all program and funding source tabs organized by year.  In the example above the tabs would be organized from left to right in this order.</t>
  </si>
  <si>
    <t>B-1a</t>
  </si>
  <si>
    <t>B-2</t>
  </si>
  <si>
    <t>B-1b</t>
  </si>
  <si>
    <t>B-2a</t>
  </si>
  <si>
    <t>B-2b</t>
  </si>
  <si>
    <t>Date format must be mm/dd/yy</t>
  </si>
  <si>
    <t>Contract term is often multi-year and the start date is the first day of the earliest term funded, end date is the last day of latest term funded.</t>
  </si>
  <si>
    <t>Please be sure to select type of reimbursement method (CR vs. FFS) from drop down list.</t>
  </si>
  <si>
    <t>HHS contractors requesting FFS payment must obtain prior authorization from HHS; FFS requires annual cost reconciliation from contractor; potential repayment if actual costs are lower than projected.</t>
  </si>
  <si>
    <t xml:space="preserve">NOTE:  Many cells in this Summary Page link to UOS Cost Allocation and Budget Justification pages.  </t>
  </si>
  <si>
    <t>FFS means program invoices DPH based on number of UOS provided each mo. X cost per UOS in contract
CR means program invoices DPH based on line item amounts of final approved budget; program costs are reimbursed based upon actual costs of program details in budget.</t>
  </si>
  <si>
    <t>Number of UOS per Service Mode</t>
  </si>
  <si>
    <t xml:space="preserve">     Cost Per UOS by Service Mode</t>
  </si>
  <si>
    <t>Prepare Budget Justification FIRST!  The totals from these columns LINK to the UOS Cost Allocation Page.</t>
  </si>
  <si>
    <t>If HHS funded, utilize pull down menu to select service mode; Cost Caps will populate in Row 47, with Rows 49 thru 53 demonstrating $ over/under cap.
If not HHS funded, type in your Service Mode, click "OK" when dialog box appears and then in Row 39, type in correct Service Type.</t>
  </si>
  <si>
    <t>If you have a salaried position over the cap and are unsure how to proceed please check in with your CDTA Program Manager.</t>
  </si>
  <si>
    <t>Concise/ Specific Description</t>
  </si>
  <si>
    <t>Appendix:</t>
  </si>
  <si>
    <t>Program:</t>
  </si>
  <si>
    <t>See Fund Notice</t>
  </si>
  <si>
    <t>Brief duties related to this program and clients served</t>
  </si>
  <si>
    <t>Annualized FTE if &lt; 12 mo</t>
  </si>
  <si>
    <t>Consult/Subcontrctr Name</t>
  </si>
  <si>
    <t>Total FTE &amp; Salaries</t>
  </si>
  <si>
    <t>In Row 40, Column K DO NOT ADD UDC across multiple modes.  This is the TOTAL PROGRAM UDC</t>
  </si>
  <si>
    <t>Totals in Column K MUST equal total in Column L.</t>
  </si>
  <si>
    <t>Insert additional rows as necessary for salaries and operating expenses</t>
  </si>
  <si>
    <t>x Mos per Year:</t>
  </si>
  <si>
    <t>MD license, 15 hrs of HIV-related CME annually, and direct care of at least 20 HIV+ patients annually, 5 yrs experience.</t>
  </si>
  <si>
    <t>A-1/B-1a</t>
  </si>
  <si>
    <t>A-2/B-2a</t>
  </si>
  <si>
    <t>A-2/B-2b</t>
  </si>
  <si>
    <t>07/01/19 - 06/30/20</t>
  </si>
  <si>
    <t>Below is an example of the contract documents and tab numbering for a three-year multiyear contract with 1 program and 2 different funding sources (Grant and General Fund):</t>
  </si>
  <si>
    <t>ABC CBO</t>
  </si>
  <si>
    <t>Medical Case Manager</t>
  </si>
  <si>
    <t>Provides medical case management to clients, ensuring engagement in medical care and reaching viral suppression, responsible to participate in client case conferencing and entering data in ARIES</t>
  </si>
  <si>
    <t>Rent</t>
  </si>
  <si>
    <t xml:space="preserve">9% of agency space used by program x </t>
  </si>
  <si>
    <t>MSW with two or more years experience providing case management to this target population</t>
  </si>
  <si>
    <t>A-2/B-1b</t>
  </si>
  <si>
    <t>03/01/19 - 02/28/20</t>
  </si>
  <si>
    <t>03/01/20 - 02/28/21</t>
  </si>
  <si>
    <t>07/01/20 - 06/30/21</t>
  </si>
  <si>
    <t>03/01/21 - 02/28/22</t>
  </si>
  <si>
    <t>07/01/21 - 06/30/22</t>
  </si>
  <si>
    <t>ABC CBP</t>
  </si>
  <si>
    <t>Grantee Conference</t>
  </si>
  <si>
    <t>Washington, DC</t>
  </si>
  <si>
    <t xml:space="preserve">Airfare </t>
  </si>
  <si>
    <t>2 staff x $700</t>
  </si>
  <si>
    <t xml:space="preserve">600 square feet for program </t>
  </si>
  <si>
    <t>$58.50 per square foot</t>
  </si>
  <si>
    <t xml:space="preserve">12.5% of $73,066 </t>
  </si>
  <si>
    <t>12.5% of FTE x 12000 total</t>
  </si>
  <si>
    <t>$600/flight x 2 persons</t>
  </si>
  <si>
    <t>CID #:</t>
  </si>
  <si>
    <t>Staff Position 7:</t>
  </si>
  <si>
    <t>Staff Position 8:</t>
  </si>
  <si>
    <t>Staff Position 9:</t>
  </si>
  <si>
    <t>Staff Position 10:</t>
  </si>
  <si>
    <t>A-3/B-3a</t>
  </si>
  <si>
    <t>A-3/B-3b</t>
  </si>
  <si>
    <t>A-4/B-4a</t>
  </si>
  <si>
    <t>A-4/B-4b</t>
  </si>
  <si>
    <t>B-3</t>
  </si>
  <si>
    <t>B-4</t>
  </si>
  <si>
    <t>B-3a</t>
  </si>
  <si>
    <t>B-3b</t>
  </si>
  <si>
    <t>B-4a</t>
  </si>
  <si>
    <t>B-4b</t>
  </si>
  <si>
    <t>SUB-TOTALS</t>
  </si>
  <si>
    <t xml:space="preserve">NOTE: This workbook is structured with 2 Budget Summary Pages to accommodate up to 12 pairs of UOS Cost Allocation and Budget Justification pages.  </t>
  </si>
  <si>
    <t>If your budget document is using ONLY ONE Budget Summary Page, Hide Budget Summary Page (2) and all other unused Tabs in the Appendix B workbook.
YOU MUST HIDE ANY UNUSED tabs in the Appendix B Workbook.  DO NOT DELETE unused tabs OR columns.</t>
  </si>
  <si>
    <t>If your budget document requires the SECOND Budget Summary Page, then change Column H to "Sub-Totals".
These sub-total amounts are already linked to Summary Page (2).</t>
  </si>
  <si>
    <r>
      <t xml:space="preserve">Each non-BHS Appendix B is to contain a </t>
    </r>
    <r>
      <rPr>
        <b/>
        <sz val="12"/>
        <rFont val="Arial Narrow"/>
        <family val="2"/>
      </rPr>
      <t>Budget Summary</t>
    </r>
    <r>
      <rPr>
        <sz val="12"/>
        <rFont val="Arial Narrow"/>
        <family val="2"/>
      </rPr>
      <t xml:space="preserve"> that summarizes all funding sources and/or programs contained in the budget.  For every fiscal year:</t>
    </r>
  </si>
  <si>
    <r>
      <t xml:space="preserve">· each program narrative (A-1, A-2, etc.) is to have a corresponding </t>
    </r>
    <r>
      <rPr>
        <b/>
        <sz val="12"/>
        <rFont val="Arial Narrow"/>
        <family val="2"/>
      </rPr>
      <t>UOS Cost Allocation</t>
    </r>
    <r>
      <rPr>
        <sz val="12"/>
        <rFont val="Arial Narrow"/>
        <family val="2"/>
      </rPr>
      <t xml:space="preserve"> and </t>
    </r>
    <r>
      <rPr>
        <b/>
        <sz val="12"/>
        <rFont val="Arial Narrow"/>
        <family val="2"/>
      </rPr>
      <t>Budget Justification</t>
    </r>
    <r>
      <rPr>
        <sz val="12"/>
        <rFont val="Arial Narrow"/>
        <family val="2"/>
      </rPr>
      <t>. A-1 will have a corresponding B-1; A-2 will have a corresponding B-2, etc.</t>
    </r>
  </si>
  <si>
    <r>
      <t xml:space="preserve">· each funding source is to have a </t>
    </r>
    <r>
      <rPr>
        <b/>
        <sz val="12"/>
        <rFont val="Arial Narrow"/>
        <family val="2"/>
      </rPr>
      <t>UOS Cost Allocation</t>
    </r>
    <r>
      <rPr>
        <sz val="12"/>
        <rFont val="Arial Narrow"/>
        <family val="2"/>
      </rPr>
      <t xml:space="preserve"> tab and corresponding </t>
    </r>
    <r>
      <rPr>
        <b/>
        <sz val="12"/>
        <rFont val="Arial Narrow"/>
        <family val="2"/>
      </rPr>
      <t>Budget Justification</t>
    </r>
    <r>
      <rPr>
        <sz val="12"/>
        <rFont val="Arial Narrow"/>
        <family val="2"/>
      </rPr>
      <t xml:space="preserve"> tab distinguished by a lower-case letter (B-1a, B-1b, B-2a, B-2b, etc.) if more than one funding source exists.</t>
    </r>
  </si>
  <si>
    <r>
      <t xml:space="preserve">A-1 Program Narrative  </t>
    </r>
    <r>
      <rPr>
        <sz val="12"/>
        <rFont val="Arial Narrow"/>
        <family val="2"/>
      </rPr>
      <t>Grant Funded (create separate UOS tables)</t>
    </r>
  </si>
  <si>
    <r>
      <t xml:space="preserve">A-2 Program Narrative </t>
    </r>
    <r>
      <rPr>
        <sz val="12"/>
        <rFont val="Arial Narrow"/>
        <family val="2"/>
      </rPr>
      <t>General Fund</t>
    </r>
  </si>
  <si>
    <r>
      <t xml:space="preserve">App B Budget Summary </t>
    </r>
    <r>
      <rPr>
        <sz val="12"/>
        <rFont val="Arial Narrow"/>
        <family val="2"/>
      </rPr>
      <t>(contains all 3 fiscal years; funding sources are distinguished by column)</t>
    </r>
  </si>
  <si>
    <r>
      <t xml:space="preserve">Fiscal Year 1: App B-1, Pg 1 </t>
    </r>
    <r>
      <rPr>
        <sz val="12"/>
        <rFont val="Arial Narrow"/>
        <family val="2"/>
      </rPr>
      <t>(Grant Funded UOS Cost Allocation tab)</t>
    </r>
  </si>
  <si>
    <r>
      <t>App B-1 BudJust</t>
    </r>
    <r>
      <rPr>
        <sz val="12"/>
        <rFont val="Arial Narrow"/>
        <family val="2"/>
      </rPr>
      <t xml:space="preserve"> (Grant Fund Budget Justification tab)</t>
    </r>
  </si>
  <si>
    <r>
      <t>App B-2, Pg 1</t>
    </r>
    <r>
      <rPr>
        <sz val="12"/>
        <rFont val="Arial Narrow"/>
        <family val="2"/>
      </rPr>
      <t xml:space="preserve"> (General Fund UOS Cost Allocation tab)</t>
    </r>
  </si>
  <si>
    <r>
      <t>App B-2 BudJust</t>
    </r>
    <r>
      <rPr>
        <sz val="12"/>
        <rFont val="Arial Narrow"/>
        <family val="2"/>
      </rPr>
      <t xml:space="preserve"> (General Fund Budget Justification tab)</t>
    </r>
  </si>
  <si>
    <r>
      <t xml:space="preserve">Fiscal Year 2: App B-1a, Pg 1 </t>
    </r>
    <r>
      <rPr>
        <sz val="12"/>
        <rFont val="Arial Narrow"/>
        <family val="2"/>
      </rPr>
      <t>(Grant Funded UOS Cost Allocation tab)</t>
    </r>
  </si>
  <si>
    <r>
      <t>App B-1a BudJust</t>
    </r>
    <r>
      <rPr>
        <sz val="12"/>
        <rFont val="Arial Narrow"/>
        <family val="2"/>
      </rPr>
      <t xml:space="preserve"> (Grant Funded Budget Justification tab)</t>
    </r>
  </si>
  <si>
    <r>
      <t>App B-2a, Pg 1</t>
    </r>
    <r>
      <rPr>
        <sz val="12"/>
        <rFont val="Arial Narrow"/>
        <family val="2"/>
      </rPr>
      <t xml:space="preserve"> (General Fund UOS Cost Allocation tab)</t>
    </r>
  </si>
  <si>
    <r>
      <t>App B-2a BudJust</t>
    </r>
    <r>
      <rPr>
        <sz val="12"/>
        <rFont val="Arial Narrow"/>
        <family val="2"/>
      </rPr>
      <t xml:space="preserve"> (General Fund Budget Justification tab)</t>
    </r>
  </si>
  <si>
    <r>
      <t xml:space="preserve">Fiscal Year 3: App B-1b, Pg 1 </t>
    </r>
    <r>
      <rPr>
        <sz val="12"/>
        <rFont val="Arial Narrow"/>
        <family val="2"/>
      </rPr>
      <t xml:space="preserve">(Grant Funded UOS Cost Allocation tab) </t>
    </r>
  </si>
  <si>
    <r>
      <t>App B-1b BudJust</t>
    </r>
    <r>
      <rPr>
        <sz val="12"/>
        <rFont val="Arial Narrow"/>
        <family val="2"/>
      </rPr>
      <t xml:space="preserve"> (Grant Funded Budget Justification tab)</t>
    </r>
  </si>
  <si>
    <r>
      <t>App B-2b, Pg 1</t>
    </r>
    <r>
      <rPr>
        <sz val="12"/>
        <rFont val="Arial Narrow"/>
        <family val="2"/>
      </rPr>
      <t xml:space="preserve"> (General Fund UOS Cost Allocation tab)</t>
    </r>
  </si>
  <si>
    <r>
      <t>App B-2b BudJust</t>
    </r>
    <r>
      <rPr>
        <sz val="12"/>
        <rFont val="Arial Narrow"/>
        <family val="2"/>
      </rPr>
      <t xml:space="preserve"> (General Fund Budget Justification tab)</t>
    </r>
  </si>
  <si>
    <t>When representing additional NON-DPH Funding Sources in Rows 34 - 36 below, you will need to enter</t>
  </si>
  <si>
    <t xml:space="preserve"> the additional amount in the appropriate expense row as well.</t>
  </si>
  <si>
    <t xml:space="preserve">Click within the appropriate Expense cells in columns B through G and then after the existing formula hard type </t>
  </si>
  <si>
    <t>the additional funding amount as required.</t>
  </si>
  <si>
    <t>Category Totals From Bgt Justification details link here in Column L</t>
  </si>
  <si>
    <t xml:space="preserve">Note: Values in Column L are linked to totals in Budget Just .  </t>
  </si>
  <si>
    <t>Adjust $$ in service mode columns (Positions &amp; Operating Expenses) as needed to reflect service modality costs and adjust UOS rates</t>
  </si>
  <si>
    <t>This can help you to adjust UOS rates, to meet program requirements or cost caps</t>
  </si>
  <si>
    <t>Check one:  [   ] Original Agreement   [   ] Amendment     [   ] Revision to Program Budgets</t>
  </si>
  <si>
    <t>Full Contract Term:</t>
  </si>
  <si>
    <t>Full Contract Term is for the full term of your multi-year program, for all funding sources.  Appendix Term is Specific to Funding Source and Term indicated in the Funding Notice</t>
  </si>
  <si>
    <r>
      <t>Concise/ Specific Description</t>
    </r>
    <r>
      <rPr>
        <b/>
        <sz val="12"/>
        <color rgb="FFFF0000"/>
        <rFont val="Arial Narrow"/>
        <family val="2"/>
      </rPr>
      <t xml:space="preserve"> </t>
    </r>
  </si>
  <si>
    <t>(HHS funded programs must use Appropriate Cost Allocation Methodology)</t>
  </si>
  <si>
    <t>Number of UDC/NOC per Service Mode</t>
  </si>
  <si>
    <t>HIDE UNUSED ROWS AND COLUMNS</t>
  </si>
  <si>
    <t>Best HIV Program Ever #1</t>
  </si>
  <si>
    <t>Best Ever HIV Program #2</t>
  </si>
  <si>
    <t>For instructional purposes some of the cells in this workbook have been left partially filled out to demonstrate how some of the cells are set to create formulas, and</t>
  </si>
  <si>
    <t>and to demonstrate linkages between document pages/ tabs.</t>
  </si>
  <si>
    <t>For Contracts with Multiple Years of Fundings, Multiple Funding Source, and/or Multiple Programs pagination can become complicated.
Please contact your CDTA Program Manager to discuss proper pagination sequencing when required.</t>
  </si>
  <si>
    <t>Preparing contract documents using the non-BHS Appendix B: NOTE:  Many cells in this Summary Page link to UOS Cost Allocation and Budget Justification pages.  Budget modeling and preparation should begin on the Budget Justification pages as budget calculations performed there will link to and prepopulate cells on the UOS Cost Allocation and Budget Summary Pages.</t>
  </si>
  <si>
    <t>Budget modeling and preparation should begin on the Budget Justification pages as budget calculations performed there will link to and prepopulate cells on the UOS Cost Allocation and Budget Summary Pages.</t>
  </si>
  <si>
    <t>9% x $10,500 x 12 mos.</t>
  </si>
  <si>
    <t>Consult/Subcontractor Name</t>
  </si>
  <si>
    <t>Please list here the personnel and  ledger expenses that are included in your shared costs?</t>
  </si>
  <si>
    <t>Contractor / Provider</t>
  </si>
  <si>
    <t xml:space="preserve">Total Contract  / Term </t>
  </si>
  <si>
    <t>Address / Phone</t>
  </si>
  <si>
    <t>Contact Person</t>
  </si>
  <si>
    <t xml:space="preserve">System of Care /  RFP # </t>
  </si>
  <si>
    <t>Program Name</t>
  </si>
  <si>
    <t>Appendices</t>
  </si>
  <si>
    <t>A-1 / B-1</t>
  </si>
  <si>
    <t>A-1 / B-2</t>
  </si>
  <si>
    <t>A-1 /B-3</t>
  </si>
  <si>
    <t>Term</t>
  </si>
  <si>
    <t xml:space="preserve">UOS               </t>
  </si>
  <si>
    <t>UDC</t>
  </si>
  <si>
    <t xml:space="preserve">UOS             </t>
  </si>
  <si>
    <r>
      <t>Professional Patient Days</t>
    </r>
    <r>
      <rPr>
        <sz val="10"/>
        <rFont val="Arial Narrow"/>
        <family val="2"/>
      </rPr>
      <t xml:space="preserve"> (RN, SW, LVN Care)</t>
    </r>
  </si>
  <si>
    <t>UOS target determined by formula</t>
  </si>
  <si>
    <t>9 Beds x 365 days x 80% Average Occupancy</t>
  </si>
  <si>
    <t>A-1 / B-4</t>
  </si>
  <si>
    <t>A-1 / B-4a.1</t>
  </si>
  <si>
    <t>A-1 /B-5</t>
  </si>
  <si>
    <t xml:space="preserve">UOS            </t>
  </si>
  <si>
    <t>RWPA</t>
  </si>
  <si>
    <t>A-1 / B-6</t>
  </si>
  <si>
    <t>A-1 / B-7</t>
  </si>
  <si>
    <t>UOS</t>
  </si>
  <si>
    <t>RWPB</t>
  </si>
  <si>
    <t>RWPB - X08</t>
  </si>
  <si>
    <t>A-1 / B-1a</t>
  </si>
  <si>
    <t>A-1 / B-1a.1</t>
  </si>
  <si>
    <t>A-1 / B-2a</t>
  </si>
  <si>
    <t>7/1/17- 3/31/18</t>
  </si>
  <si>
    <t>9/30/17-9/29/18</t>
  </si>
  <si>
    <t>4/1/18-3/31/19</t>
  </si>
  <si>
    <t>Definition of UOS :</t>
  </si>
  <si>
    <t>Professional Pt Days</t>
  </si>
  <si>
    <t>ParaProfess Pt Days</t>
  </si>
  <si>
    <t xml:space="preserve">Facility Expenses Months </t>
  </si>
  <si>
    <t>A-1 / B-5a</t>
  </si>
  <si>
    <t>A-1 / B-6a</t>
  </si>
  <si>
    <t>A-1 / B-7a</t>
  </si>
  <si>
    <t>4/1/21-3/31/22</t>
  </si>
  <si>
    <t>4/1/22 -3/31/23</t>
  </si>
  <si>
    <t>4/1/23-3/31/24</t>
  </si>
  <si>
    <t>*****Total UDC is not the sum of UDC from each mode of service</t>
  </si>
  <si>
    <r>
      <t xml:space="preserve">Maitri AIDS Hospice </t>
    </r>
    <r>
      <rPr>
        <i/>
        <sz val="11"/>
        <rFont val="Arial Narrow"/>
        <family val="2"/>
      </rPr>
      <t xml:space="preserve"> (continued)</t>
    </r>
  </si>
  <si>
    <t>Maitri Compassionate Care HIV / Mental Health Program</t>
  </si>
  <si>
    <t>RWPB - X07</t>
  </si>
  <si>
    <t>A-2 / B-1b</t>
  </si>
  <si>
    <t>A-2 / B-2b</t>
  </si>
  <si>
    <t>A-2 / B-2c</t>
  </si>
  <si>
    <t>9/30/17- 9/29/18</t>
  </si>
  <si>
    <t>4/1/19-3/31/20</t>
  </si>
  <si>
    <t>Definition of UOS:</t>
  </si>
  <si>
    <t>Interns Mental Hlth Indiv Hrs</t>
  </si>
  <si>
    <t>N /A</t>
  </si>
  <si>
    <t>Interns Mental Hlth Group Hrs</t>
  </si>
  <si>
    <t>LCSW Mental Health Individual Hrs</t>
  </si>
  <si>
    <t xml:space="preserve"> LCSW Mental Hlth Group Therapy Hrs</t>
  </si>
  <si>
    <t>RN Psychoeducation Grp Hrs</t>
  </si>
  <si>
    <t>Start Up Months</t>
  </si>
  <si>
    <t>Volunteer Mental Health Group Hrs</t>
  </si>
  <si>
    <t xml:space="preserve">Mental Health Aftercare Individual Hrs </t>
  </si>
  <si>
    <t xml:space="preserve">Mental Hlth Aftercare Group Therapy Hrs </t>
  </si>
  <si>
    <t>Administrative Mngt Months (MCO)</t>
  </si>
  <si>
    <t>A-2 / B-2f</t>
  </si>
  <si>
    <t>A-2 / B-2g</t>
  </si>
  <si>
    <t>4/1/22-3/31/23</t>
  </si>
  <si>
    <t>Target Population</t>
  </si>
  <si>
    <t>Maitri will serve all ethnicities and populations within San Francisco, with focused expertise to meet the unique needs of the priority population who are people with HIV/AIDS and in need of hospice or 24-hour skilled nursing care.</t>
  </si>
  <si>
    <t>Description of Services</t>
  </si>
  <si>
    <r>
      <rPr>
        <b/>
        <i/>
        <sz val="11"/>
        <rFont val="Arial Narrow"/>
        <family val="2"/>
      </rPr>
      <t>Professional / Paraprofessional Pt Days</t>
    </r>
    <r>
      <rPr>
        <i/>
        <sz val="11"/>
        <rFont val="Arial Narrow"/>
        <family val="2"/>
      </rPr>
      <t>:</t>
    </r>
    <r>
      <rPr>
        <sz val="11"/>
        <rFont val="Arial Narrow"/>
        <family val="2"/>
      </rPr>
      <t xml:space="preserve"> RN, LVN, Social Work, and CNA Services within a licensed Residential Care Facility for the Chronically Ill (RCFCI).
</t>
    </r>
    <r>
      <rPr>
        <b/>
        <i/>
        <sz val="11"/>
        <rFont val="Arial Narrow"/>
        <family val="2"/>
      </rPr>
      <t>Mental Health Services:</t>
    </r>
    <r>
      <rPr>
        <sz val="11"/>
        <rFont val="Arial Narrow"/>
        <family val="2"/>
      </rPr>
      <t xml:space="preserve"> psychosocial assessments, development of care plans, client-tailored interventions including counseling; individual and group mental health services provided by the staff Volunteer Coordinator, interns, an LCSW, an ACSW, and an RN.
</t>
    </r>
    <r>
      <rPr>
        <b/>
        <i/>
        <sz val="11"/>
        <rFont val="Arial Narrow"/>
        <family val="2"/>
      </rPr>
      <t>Mental Health Individual Hours</t>
    </r>
    <r>
      <rPr>
        <sz val="11"/>
        <rFont val="Arial Narrow"/>
        <family val="2"/>
      </rPr>
      <t xml:space="preserve">:  comprehensive evaluations, short-term and ongoing therapeutic interventions
</t>
    </r>
    <r>
      <rPr>
        <b/>
        <i/>
        <sz val="11"/>
        <rFont val="Arial Narrow"/>
        <family val="2"/>
      </rPr>
      <t>Mental Health Group Hours:</t>
    </r>
    <r>
      <rPr>
        <sz val="11"/>
        <rFont val="Arial Narrow"/>
        <family val="2"/>
      </rPr>
      <t xml:space="preserve">  psychosocial support groups focusing on stress management and encouraging self-care, mutual self-help to encourage development of coping skills</t>
    </r>
  </si>
  <si>
    <t>A Sample of a UOS &amp; UDC Allocation Page is on the next tab, which will need to be edited and reformatted to capture the details required.</t>
  </si>
  <si>
    <t>Provider Name here</t>
  </si>
  <si>
    <t>Name of Funding Source</t>
  </si>
  <si>
    <t>Name of Service Modality</t>
  </si>
  <si>
    <t>UOS formula calculation</t>
  </si>
  <si>
    <t>Term of Full Contract</t>
  </si>
  <si>
    <t>RFP # xx-20xx</t>
  </si>
  <si>
    <t>Appendix Amount</t>
  </si>
  <si>
    <t>Appendix Term</t>
  </si>
  <si>
    <t>x,xxx</t>
  </si>
  <si>
    <t>xx</t>
  </si>
  <si>
    <t>$X,XXX,XXX (Full Amount of Contract)</t>
  </si>
  <si>
    <t>Moving the UOS and UDC details in this table to become an attachment to the budget, will allow details here to be edited as part of the RPB (Revision to Program Budget) process while only submitting budget documents, and contract narratives will no longer be submitted as part of the RPB process.</t>
  </si>
  <si>
    <t>This will expedite the process and eliminate potential changes to the Scope of Work during the RPB process.  If changes are made to the Scope of Work, it could require an Amendment.</t>
  </si>
  <si>
    <t>Sample provided below:</t>
  </si>
  <si>
    <t>NEW: UOS &amp; UDC Allocation Page</t>
  </si>
  <si>
    <r>
      <rPr>
        <b/>
        <sz val="12"/>
        <rFont val="Arial Narrow"/>
        <family val="2"/>
      </rPr>
      <t>Additionally, the Contract Summary Page has been eliminated</t>
    </r>
    <r>
      <rPr>
        <sz val="12"/>
        <rFont val="Arial Narrow"/>
        <family val="2"/>
      </rPr>
      <t xml:space="preserve"> from new Non-BHS contract documents as well, with the UOS and UDC information over the course of multi-year funding and multiple funding sources now represented here in the UOS &amp; UDC Allocation Page attachment.</t>
    </r>
  </si>
  <si>
    <t>This UOS calculations table has been moved from the Narrative Pages in the Contract to the Budget Workbook and will become part of the official contract documents as an Attachment to the Budget..</t>
  </si>
  <si>
    <t>NOTE: Some federal funding sources (such as a HRSA) have a salary cap.  Ryan White 2023 salary cap = $212,100.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</si>
</sst>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0\ ;\(#,##0\)"/>
    <numFmt numFmtId="167" formatCode="m/d/yy;@"/>
    <numFmt numFmtId="168" formatCode="&quot;$&quot;#,##0.00"/>
    <numFmt numFmtId="169" formatCode="&quot;$&quot;#,##0"/>
    <numFmt numFmtId="170" formatCode="_(&quot;$&quot;* #,##0_);_(&quot;$&quot;* \(#,##0\);_(&quot;$&quot;* &quot;-&quot;??_);_(@_)"/>
    <numFmt numFmtId="171" formatCode="0.0%"/>
    <numFmt numFmtId="172" formatCode="#,##0.0"/>
    <numFmt numFmtId="173" formatCode="#,##0.000"/>
    <numFmt numFmtId="174" formatCode="#,##0.0000"/>
    <numFmt numFmtId="175" formatCode="mm/dd/yy;@"/>
    <numFmt numFmtId="176" formatCode="_(&quot;$&quot;* #,##0.00_);_(&quot;$&quot;* \(#,##0.00\);_(&quot;$&quot;* &quot;-&quot;_);_(@_)"/>
  </numFmts>
  <fonts count="103">
    <font>
      <sz val="9"/>
      <name val="Geneva"/>
    </font>
    <font>
      <sz val="11"/>
      <color theme="1"/>
      <name val="Calibri"/>
      <family val="2"/>
      <scheme val="minor"/>
    </font>
    <font>
      <sz val="10"/>
      <name val="Geneva"/>
    </font>
    <font>
      <sz val="10"/>
      <name val="MS Sans Serif"/>
      <family val="2"/>
    </font>
    <font>
      <sz val="10"/>
      <name val="Arial"/>
      <family val="2"/>
    </font>
    <font>
      <sz val="11"/>
      <color indexed="8"/>
      <name val="Calibri"/>
      <family val="2"/>
    </font>
    <font>
      <sz val="8"/>
      <name val="Geneva"/>
    </font>
    <font>
      <sz val="10"/>
      <name val="Tms Rmn"/>
    </font>
    <font>
      <sz val="11"/>
      <color rgb="FF7030A0"/>
      <name val="Arial"/>
      <family val="2"/>
    </font>
    <font>
      <b/>
      <sz val="11"/>
      <color rgb="FF7030A0"/>
      <name val="Arial"/>
      <family val="2"/>
    </font>
    <font>
      <strike/>
      <sz val="11"/>
      <color rgb="FF7030A0"/>
      <name val="Arial"/>
      <family val="2"/>
    </font>
    <font>
      <b/>
      <sz val="11"/>
      <name val="Arial"/>
      <family val="2"/>
    </font>
    <font>
      <sz val="11"/>
      <name val="Arial"/>
      <family val="2"/>
    </font>
    <font>
      <b/>
      <strike/>
      <sz val="11"/>
      <color rgb="FF7030A0"/>
      <name val="Arial"/>
      <family val="2"/>
    </font>
    <font>
      <i/>
      <sz val="11"/>
      <name val="Arial"/>
      <family val="2"/>
    </font>
    <font>
      <sz val="11"/>
      <color rgb="FF0000FF"/>
      <name val="Arial"/>
      <family val="2"/>
    </font>
    <font>
      <sz val="11"/>
      <color indexed="8"/>
      <name val="Arial"/>
      <family val="2"/>
    </font>
    <font>
      <b/>
      <sz val="11"/>
      <color indexed="8"/>
      <name val="Arial"/>
      <family val="2"/>
    </font>
    <font>
      <sz val="11"/>
      <color rgb="FF0070C0"/>
      <name val="Arial"/>
      <family val="2"/>
    </font>
    <font>
      <b/>
      <sz val="11"/>
      <color rgb="FF0070C0"/>
      <name val="Arial"/>
      <family val="2"/>
    </font>
    <font>
      <b/>
      <i/>
      <sz val="11"/>
      <color indexed="8"/>
      <name val="Arial"/>
      <family val="2"/>
    </font>
    <font>
      <strike/>
      <sz val="11"/>
      <color rgb="FF0000FF"/>
      <name val="Arial"/>
      <family val="2"/>
    </font>
    <font>
      <b/>
      <u/>
      <sz val="11"/>
      <name val="Arial"/>
      <family val="2"/>
    </font>
    <font>
      <i/>
      <sz val="10"/>
      <name val="Arial"/>
      <family val="2"/>
    </font>
    <font>
      <b/>
      <i/>
      <sz val="11"/>
      <name val="Arial"/>
      <family val="2"/>
    </font>
    <font>
      <b/>
      <sz val="12"/>
      <name val="Arial"/>
      <family val="2"/>
    </font>
    <font>
      <sz val="11"/>
      <color rgb="FF3333FF"/>
      <name val="Arial"/>
      <family val="2"/>
    </font>
    <font>
      <sz val="9"/>
      <name val="Arial"/>
      <family val="2"/>
    </font>
    <font>
      <strike/>
      <sz val="11"/>
      <name val="Arial"/>
      <family val="2"/>
    </font>
    <font>
      <i/>
      <strike/>
      <sz val="11"/>
      <name val="Arial"/>
      <family val="2"/>
    </font>
    <font>
      <b/>
      <sz val="10"/>
      <color indexed="8"/>
      <name val="Arial"/>
      <family val="2"/>
    </font>
    <font>
      <b/>
      <sz val="11"/>
      <color rgb="FFFF0000"/>
      <name val="Arial"/>
      <family val="2"/>
    </font>
    <font>
      <b/>
      <strike/>
      <sz val="11"/>
      <name val="Arial"/>
      <family val="2"/>
    </font>
    <font>
      <sz val="11"/>
      <color theme="4" tint="-0.249977111117893"/>
      <name val="Arial"/>
      <family val="2"/>
    </font>
    <font>
      <sz val="12"/>
      <name val="Tw Cen MT"/>
      <family val="2"/>
    </font>
    <font>
      <b/>
      <sz val="12"/>
      <name val="Tw Cen MT"/>
      <family val="2"/>
    </font>
    <font>
      <sz val="10"/>
      <name val="Tw Cen MT"/>
      <family val="2"/>
    </font>
    <font>
      <b/>
      <u/>
      <sz val="12"/>
      <name val="Tw Cen MT"/>
      <family val="2"/>
    </font>
    <font>
      <sz val="9"/>
      <name val="Geneva"/>
    </font>
    <font>
      <b/>
      <sz val="10"/>
      <name val="Arial"/>
      <family val="2"/>
    </font>
    <font>
      <sz val="20"/>
      <name val="Wingdings 2"/>
      <family val="1"/>
      <charset val="2"/>
    </font>
    <font>
      <b/>
      <sz val="10"/>
      <name val="Tw Cen MT"/>
      <family val="2"/>
    </font>
    <font>
      <u/>
      <sz val="12"/>
      <name val="Tw Cen MT"/>
      <family val="2"/>
    </font>
    <font>
      <b/>
      <sz val="11"/>
      <name val="Tw Cen MT"/>
      <family val="2"/>
    </font>
    <font>
      <sz val="11"/>
      <name val="Tw Cen MT"/>
      <family val="2"/>
    </font>
    <font>
      <b/>
      <u/>
      <sz val="11"/>
      <name val="Tw Cen MT"/>
      <family val="2"/>
    </font>
    <font>
      <sz val="12"/>
      <name val="Wingdings 2"/>
      <family val="1"/>
      <charset val="2"/>
    </font>
    <font>
      <strike/>
      <sz val="11"/>
      <color rgb="FF000000"/>
      <name val="Arial"/>
      <family val="2"/>
    </font>
    <font>
      <strike/>
      <sz val="11"/>
      <color rgb="FFFF0000"/>
      <name val="Arial"/>
      <family val="2"/>
    </font>
    <font>
      <sz val="11"/>
      <color theme="1"/>
      <name val="Calibri"/>
      <family val="2"/>
      <scheme val="minor"/>
    </font>
    <font>
      <sz val="8"/>
      <name val="Arial"/>
      <family val="2"/>
    </font>
    <font>
      <b/>
      <sz val="10"/>
      <color indexed="8"/>
      <name val="Arial Narrow"/>
      <family val="2"/>
    </font>
    <font>
      <sz val="10"/>
      <name val="Arial Narrow"/>
      <family val="2"/>
    </font>
    <font>
      <b/>
      <sz val="10"/>
      <name val="Arial Narrow"/>
      <family val="2"/>
    </font>
    <font>
      <u/>
      <sz val="10"/>
      <name val="Arial"/>
      <family val="2"/>
    </font>
    <font>
      <sz val="10"/>
      <name val="Arial"/>
      <family val="2"/>
    </font>
    <font>
      <b/>
      <sz val="9"/>
      <name val="Arial Narrow"/>
      <family val="2"/>
    </font>
    <font>
      <sz val="9"/>
      <name val="Arial Narrow"/>
      <family val="2"/>
    </font>
    <font>
      <sz val="11"/>
      <color indexed="8"/>
      <name val="Arial Narrow"/>
      <family val="2"/>
    </font>
    <font>
      <b/>
      <sz val="11"/>
      <color indexed="8"/>
      <name val="Arial Narrow"/>
      <family val="2"/>
    </font>
    <font>
      <b/>
      <sz val="11"/>
      <name val="Arial Narrow"/>
      <family val="2"/>
    </font>
    <font>
      <sz val="11"/>
      <name val="Arial Narrow"/>
      <family val="2"/>
    </font>
    <font>
      <sz val="11"/>
      <color rgb="FF7030A0"/>
      <name val="Arial Narrow"/>
      <family val="2"/>
    </font>
    <font>
      <sz val="11"/>
      <color rgb="FF0070C0"/>
      <name val="Arial Narrow"/>
      <family val="2"/>
    </font>
    <font>
      <b/>
      <sz val="11"/>
      <color rgb="FF0070C0"/>
      <name val="Arial Narrow"/>
      <family val="2"/>
    </font>
    <font>
      <b/>
      <i/>
      <sz val="11"/>
      <color indexed="8"/>
      <name val="Arial Narrow"/>
      <family val="2"/>
    </font>
    <font>
      <strike/>
      <sz val="11"/>
      <name val="Arial Narrow"/>
      <family val="2"/>
    </font>
    <font>
      <sz val="11"/>
      <color rgb="FF0000FF"/>
      <name val="Arial Narrow"/>
      <family val="2"/>
    </font>
    <font>
      <b/>
      <u/>
      <sz val="11"/>
      <name val="Arial Narrow"/>
      <family val="2"/>
    </font>
    <font>
      <sz val="11"/>
      <color rgb="FF3333FF"/>
      <name val="Arial Narrow"/>
      <family val="2"/>
    </font>
    <font>
      <sz val="11"/>
      <color theme="6" tint="-0.499984740745262"/>
      <name val="Arial Narrow"/>
      <family val="2"/>
    </font>
    <font>
      <b/>
      <sz val="12"/>
      <name val="Arial Narrow"/>
      <family val="2"/>
    </font>
    <font>
      <b/>
      <sz val="12"/>
      <color rgb="FF7030A0"/>
      <name val="Arial Narrow"/>
      <family val="2"/>
    </font>
    <font>
      <sz val="12"/>
      <color rgb="FF0070C0"/>
      <name val="Arial Narrow"/>
      <family val="2"/>
    </font>
    <font>
      <strike/>
      <sz val="12"/>
      <color rgb="FF0070C0"/>
      <name val="Arial Narrow"/>
      <family val="2"/>
    </font>
    <font>
      <b/>
      <sz val="12"/>
      <color rgb="FF0070C0"/>
      <name val="Arial Narrow"/>
      <family val="2"/>
    </font>
    <font>
      <sz val="11"/>
      <color theme="1"/>
      <name val="Arial Narrow"/>
      <family val="2"/>
    </font>
    <font>
      <b/>
      <sz val="11"/>
      <color theme="1"/>
      <name val="Arial Narrow"/>
      <family val="2"/>
    </font>
    <font>
      <b/>
      <sz val="11"/>
      <color rgb="FF000000"/>
      <name val="Arial Narrow"/>
      <family val="2"/>
    </font>
    <font>
      <sz val="11"/>
      <color rgb="FF000000"/>
      <name val="Arial Narrow"/>
      <family val="2"/>
    </font>
    <font>
      <b/>
      <sz val="12"/>
      <color rgb="FFFF0000"/>
      <name val="Arial Narrow"/>
      <family val="2"/>
    </font>
    <font>
      <b/>
      <sz val="14"/>
      <color rgb="FF0070C0"/>
      <name val="Arial Narrow"/>
      <family val="2"/>
    </font>
    <font>
      <b/>
      <sz val="18"/>
      <name val="Tw Cen MT"/>
      <family val="2"/>
    </font>
    <font>
      <b/>
      <sz val="14"/>
      <color rgb="FF7030A0"/>
      <name val="Arial Narrow"/>
      <family val="2"/>
    </font>
    <font>
      <b/>
      <sz val="11"/>
      <color rgb="FF7030A0"/>
      <name val="Arial Narrow"/>
      <family val="2"/>
    </font>
    <font>
      <sz val="10"/>
      <color rgb="FF7030A0"/>
      <name val="Arial Narrow"/>
      <family val="2"/>
    </font>
    <font>
      <i/>
      <sz val="11"/>
      <color rgb="FF7030A0"/>
      <name val="Arial Narrow"/>
      <family val="2"/>
    </font>
    <font>
      <sz val="8"/>
      <name val="Arial Narrow"/>
      <family val="2"/>
    </font>
    <font>
      <sz val="12"/>
      <name val="Arial Narrow"/>
      <family val="2"/>
    </font>
    <font>
      <b/>
      <sz val="16"/>
      <color rgb="FF7030A0"/>
      <name val="Arial Narrow"/>
      <family val="2"/>
    </font>
    <font>
      <sz val="11"/>
      <color rgb="FFFFFF00"/>
      <name val="Arial Narrow"/>
      <family val="2"/>
    </font>
    <font>
      <b/>
      <sz val="11"/>
      <color rgb="FFFFFF00"/>
      <name val="Arial Narrow"/>
      <family val="2"/>
    </font>
    <font>
      <i/>
      <sz val="11"/>
      <color rgb="FFFF0000"/>
      <name val="Arial Narrow"/>
      <family val="2"/>
    </font>
    <font>
      <sz val="10.5"/>
      <color indexed="8"/>
      <name val="Arial Narrow"/>
      <family val="2"/>
    </font>
    <font>
      <b/>
      <sz val="18"/>
      <color rgb="FFFFFF00"/>
      <name val="Arial Narrow"/>
      <family val="2"/>
    </font>
    <font>
      <sz val="14"/>
      <name val="Calibri"/>
      <family val="2"/>
      <scheme val="minor"/>
    </font>
    <font>
      <b/>
      <u/>
      <sz val="10"/>
      <name val="Arial Narrow"/>
      <family val="2"/>
    </font>
    <font>
      <b/>
      <i/>
      <sz val="11"/>
      <name val="Arial Narrow"/>
      <family val="2"/>
    </font>
    <font>
      <b/>
      <i/>
      <sz val="10"/>
      <name val="Arial Narrow"/>
      <family val="2"/>
    </font>
    <font>
      <i/>
      <sz val="9"/>
      <name val="Arial Narrow"/>
      <family val="2"/>
    </font>
    <font>
      <sz val="14"/>
      <color rgb="FFFF0000"/>
      <name val="Calibri"/>
      <family val="2"/>
      <scheme val="minor"/>
    </font>
    <font>
      <i/>
      <sz val="11"/>
      <name val="Arial Narrow"/>
      <family val="2"/>
    </font>
    <font>
      <i/>
      <sz val="10"/>
      <name val="Arial Narrow"/>
      <family val="2"/>
    </font>
  </fonts>
  <fills count="14">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499984740745262"/>
        <bgColor indexed="64"/>
      </patternFill>
    </fill>
    <fill>
      <patternFill patternType="gray125">
        <bgColor rgb="FFD9D9D9"/>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rgb="FF000000"/>
      </bottom>
      <diagonal/>
    </border>
    <border>
      <left/>
      <right/>
      <top style="medium">
        <color rgb="FF000000"/>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top style="thin">
        <color indexed="64"/>
      </top>
      <bottom style="thin">
        <color theme="3"/>
      </bottom>
      <diagonal/>
    </border>
    <border>
      <left/>
      <right/>
      <top style="thin">
        <color theme="3"/>
      </top>
      <bottom/>
      <diagonal/>
    </border>
    <border>
      <left style="thin">
        <color theme="3"/>
      </left>
      <right style="thin">
        <color theme="3"/>
      </right>
      <top style="thin">
        <color theme="3"/>
      </top>
      <bottom style="thin">
        <color theme="3"/>
      </bottom>
      <diagonal/>
    </border>
    <border>
      <left/>
      <right style="thin">
        <color theme="3"/>
      </right>
      <top/>
      <bottom/>
      <diagonal/>
    </border>
    <border>
      <left style="thin">
        <color theme="3"/>
      </left>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19">
    <xf numFmtId="0" fontId="0" fillId="0" borderId="0"/>
    <xf numFmtId="4" fontId="2" fillId="0" borderId="0" applyFont="0" applyFill="0" applyBorder="0" applyAlignment="0" applyProtection="0"/>
    <xf numFmtId="37" fontId="7" fillId="0" borderId="0" applyFont="0" applyFill="0" applyBorder="0" applyAlignment="0" applyProtection="0"/>
    <xf numFmtId="43" fontId="5" fillId="0" borderId="0" applyFont="0" applyFill="0" applyBorder="0" applyAlignment="0" applyProtection="0"/>
    <xf numFmtId="8" fontId="2" fillId="0" borderId="0" applyFont="0" applyFill="0" applyBorder="0" applyAlignment="0" applyProtection="0"/>
    <xf numFmtId="5" fontId="2" fillId="0" borderId="0" applyFont="0" applyFill="0" applyBorder="0" applyAlignment="0" applyProtection="0"/>
    <xf numFmtId="0" fontId="4" fillId="0" borderId="0"/>
    <xf numFmtId="0" fontId="4" fillId="0" borderId="0"/>
    <xf numFmtId="0" fontId="2" fillId="0" borderId="0"/>
    <xf numFmtId="0" fontId="3" fillId="0" borderId="0"/>
    <xf numFmtId="9" fontId="2" fillId="0" borderId="0" applyFont="0" applyFill="0" applyBorder="0" applyAlignment="0" applyProtection="0"/>
    <xf numFmtId="43" fontId="4" fillId="0" borderId="0" applyFont="0" applyFill="0" applyBorder="0" applyAlignment="0" applyProtection="0"/>
    <xf numFmtId="0" fontId="2" fillId="0" borderId="0"/>
    <xf numFmtId="44" fontId="4" fillId="0" borderId="0" applyFont="0" applyFill="0" applyBorder="0" applyAlignment="0" applyProtection="0"/>
    <xf numFmtId="0" fontId="38" fillId="0" borderId="0"/>
    <xf numFmtId="0" fontId="49" fillId="0" borderId="0"/>
    <xf numFmtId="0" fontId="55" fillId="0" borderId="0">
      <alignment vertical="top"/>
    </xf>
    <xf numFmtId="0" fontId="1" fillId="0" borderId="0"/>
    <xf numFmtId="44" fontId="1" fillId="0" borderId="0" applyFont="0" applyFill="0" applyBorder="0" applyAlignment="0" applyProtection="0"/>
  </cellStyleXfs>
  <cellXfs count="1161">
    <xf numFmtId="0" fontId="0" fillId="0" borderId="0" xfId="0"/>
    <xf numFmtId="0" fontId="4" fillId="0" borderId="0" xfId="0" applyFont="1"/>
    <xf numFmtId="0" fontId="8" fillId="0" borderId="0" xfId="6" applyFont="1"/>
    <xf numFmtId="49" fontId="8" fillId="0" borderId="0" xfId="0" applyNumberFormat="1" applyFont="1"/>
    <xf numFmtId="0" fontId="9" fillId="0" borderId="0" xfId="6" applyFont="1"/>
    <xf numFmtId="0" fontId="10" fillId="0" borderId="0" xfId="6" applyFont="1"/>
    <xf numFmtId="0" fontId="12" fillId="0" borderId="0" xfId="6" applyFont="1"/>
    <xf numFmtId="0" fontId="12" fillId="0" borderId="4" xfId="6" applyFont="1" applyBorder="1" applyAlignment="1">
      <alignment horizontal="left"/>
    </xf>
    <xf numFmtId="0" fontId="11" fillId="2" borderId="0" xfId="6" applyFont="1" applyFill="1" applyAlignment="1">
      <alignment horizontal="left"/>
    </xf>
    <xf numFmtId="0" fontId="11" fillId="2" borderId="45" xfId="6" applyFont="1" applyFill="1" applyBorder="1" applyAlignment="1">
      <alignment horizontal="left"/>
    </xf>
    <xf numFmtId="49" fontId="15" fillId="0" borderId="0" xfId="0" applyNumberFormat="1" applyFont="1"/>
    <xf numFmtId="0" fontId="11" fillId="0" borderId="0" xfId="6" applyFont="1"/>
    <xf numFmtId="0" fontId="11" fillId="2" borderId="46" xfId="6" applyFont="1" applyFill="1" applyBorder="1" applyAlignment="1">
      <alignment horizontal="left"/>
    </xf>
    <xf numFmtId="0" fontId="11" fillId="2" borderId="43" xfId="6" applyFont="1" applyFill="1" applyBorder="1" applyAlignment="1">
      <alignment horizontal="left"/>
    </xf>
    <xf numFmtId="0" fontId="11" fillId="2" borderId="47" xfId="6" applyFont="1" applyFill="1" applyBorder="1" applyAlignment="1">
      <alignment horizontal="left"/>
    </xf>
    <xf numFmtId="6" fontId="12" fillId="0" borderId="48" xfId="4" applyNumberFormat="1" applyFont="1" applyFill="1" applyBorder="1" applyAlignment="1">
      <alignment horizontal="left"/>
    </xf>
    <xf numFmtId="0" fontId="12" fillId="0" borderId="0" xfId="0" applyFont="1"/>
    <xf numFmtId="0" fontId="12" fillId="0" borderId="0" xfId="6" applyFont="1" applyAlignment="1">
      <alignment wrapText="1"/>
    </xf>
    <xf numFmtId="0" fontId="16" fillId="0" borderId="0" xfId="9" applyFont="1" applyAlignment="1">
      <alignment horizontal="right"/>
    </xf>
    <xf numFmtId="0" fontId="17" fillId="0" borderId="5" xfId="9" applyFont="1" applyBorder="1"/>
    <xf numFmtId="0" fontId="16" fillId="0" borderId="0" xfId="9" applyFont="1"/>
    <xf numFmtId="0" fontId="16" fillId="0" borderId="0" xfId="9" applyFont="1" applyAlignment="1">
      <alignment horizontal="center"/>
    </xf>
    <xf numFmtId="0" fontId="17" fillId="0" borderId="5" xfId="9" applyFont="1" applyBorder="1" applyAlignment="1">
      <alignment horizontal="left"/>
    </xf>
    <xf numFmtId="0" fontId="17" fillId="0" borderId="0" xfId="9" applyFont="1"/>
    <xf numFmtId="0" fontId="17" fillId="0" borderId="0" xfId="9" applyFont="1" applyAlignment="1">
      <alignment horizontal="center"/>
    </xf>
    <xf numFmtId="0" fontId="16" fillId="0" borderId="0" xfId="8" applyFont="1" applyAlignment="1">
      <alignment horizontal="center"/>
    </xf>
    <xf numFmtId="0" fontId="16" fillId="0" borderId="10" xfId="9" applyFont="1" applyBorder="1" applyAlignment="1">
      <alignment horizontal="center" wrapText="1"/>
    </xf>
    <xf numFmtId="0" fontId="17" fillId="0" borderId="17" xfId="9" applyFont="1" applyBorder="1"/>
    <xf numFmtId="0" fontId="17" fillId="0" borderId="18" xfId="9" applyFont="1" applyBorder="1" applyAlignment="1">
      <alignment horizontal="right"/>
    </xf>
    <xf numFmtId="0" fontId="17" fillId="0" borderId="19" xfId="9" applyFont="1" applyBorder="1" applyAlignment="1">
      <alignment horizontal="center"/>
    </xf>
    <xf numFmtId="0" fontId="17" fillId="0" borderId="39" xfId="9" applyFont="1" applyBorder="1" applyAlignment="1">
      <alignment horizontal="center"/>
    </xf>
    <xf numFmtId="0" fontId="17" fillId="0" borderId="0" xfId="9" applyFont="1" applyAlignment="1">
      <alignment horizontal="center" wrapText="1"/>
    </xf>
    <xf numFmtId="9" fontId="16" fillId="0" borderId="19" xfId="9" applyNumberFormat="1" applyFont="1" applyBorder="1" applyAlignment="1">
      <alignment horizontal="center"/>
    </xf>
    <xf numFmtId="9" fontId="16" fillId="0" borderId="19" xfId="10" applyFont="1" applyBorder="1" applyAlignment="1">
      <alignment horizontal="center"/>
    </xf>
    <xf numFmtId="9" fontId="18" fillId="0" borderId="0" xfId="9" applyNumberFormat="1" applyFont="1"/>
    <xf numFmtId="9" fontId="16" fillId="0" borderId="0" xfId="9" applyNumberFormat="1" applyFont="1"/>
    <xf numFmtId="0" fontId="16" fillId="0" borderId="24" xfId="9" applyFont="1" applyBorder="1"/>
    <xf numFmtId="0" fontId="17" fillId="0" borderId="16" xfId="9" applyFont="1" applyBorder="1"/>
    <xf numFmtId="2" fontId="17" fillId="0" borderId="18" xfId="9" applyNumberFormat="1" applyFont="1" applyBorder="1" applyAlignment="1">
      <alignment horizontal="center"/>
    </xf>
    <xf numFmtId="9" fontId="17" fillId="0" borderId="26" xfId="9" applyNumberFormat="1" applyFont="1" applyBorder="1" applyAlignment="1">
      <alignment horizontal="center"/>
    </xf>
    <xf numFmtId="0" fontId="16" fillId="0" borderId="27" xfId="9" applyFont="1" applyBorder="1"/>
    <xf numFmtId="0" fontId="17" fillId="0" borderId="28" xfId="9" applyFont="1" applyBorder="1"/>
    <xf numFmtId="0" fontId="17" fillId="0" borderId="23" xfId="9" applyFont="1" applyBorder="1" applyAlignment="1">
      <alignment horizontal="center"/>
    </xf>
    <xf numFmtId="0" fontId="17" fillId="0" borderId="17" xfId="9" applyFont="1" applyBorder="1" applyAlignment="1">
      <alignment horizontal="center"/>
    </xf>
    <xf numFmtId="0" fontId="16" fillId="0" borderId="16" xfId="0" applyFont="1" applyBorder="1"/>
    <xf numFmtId="0" fontId="16" fillId="0" borderId="28" xfId="9" applyFont="1" applyBorder="1"/>
    <xf numFmtId="0" fontId="18" fillId="0" borderId="16" xfId="0" applyFont="1" applyBorder="1"/>
    <xf numFmtId="0" fontId="16" fillId="0" borderId="28" xfId="9" quotePrefix="1" applyFont="1" applyBorder="1"/>
    <xf numFmtId="0" fontId="16" fillId="0" borderId="30" xfId="9" applyFont="1" applyBorder="1"/>
    <xf numFmtId="42" fontId="17" fillId="0" borderId="0" xfId="9" applyNumberFormat="1" applyFont="1"/>
    <xf numFmtId="9" fontId="17" fillId="0" borderId="0" xfId="9" applyNumberFormat="1" applyFont="1" applyAlignment="1">
      <alignment horizontal="center"/>
    </xf>
    <xf numFmtId="2" fontId="17" fillId="0" borderId="0" xfId="9" applyNumberFormat="1" applyFont="1" applyAlignment="1">
      <alignment horizontal="center"/>
    </xf>
    <xf numFmtId="0" fontId="16" fillId="0" borderId="42" xfId="9" applyFont="1" applyBorder="1"/>
    <xf numFmtId="42" fontId="16" fillId="0" borderId="42" xfId="9" applyNumberFormat="1" applyFont="1" applyBorder="1"/>
    <xf numFmtId="9" fontId="16" fillId="0" borderId="42" xfId="9" applyNumberFormat="1" applyFont="1" applyBorder="1" applyAlignment="1">
      <alignment horizontal="center"/>
    </xf>
    <xf numFmtId="37" fontId="16" fillId="0" borderId="42" xfId="9" applyNumberFormat="1" applyFont="1" applyBorder="1"/>
    <xf numFmtId="0" fontId="17" fillId="0" borderId="33" xfId="9" applyFont="1" applyBorder="1"/>
    <xf numFmtId="0" fontId="16" fillId="0" borderId="34" xfId="9" applyFont="1" applyBorder="1"/>
    <xf numFmtId="0" fontId="17" fillId="0" borderId="24" xfId="9" applyFont="1" applyBorder="1" applyAlignment="1">
      <alignment horizontal="left"/>
    </xf>
    <xf numFmtId="0" fontId="17" fillId="0" borderId="1" xfId="9" applyFont="1" applyBorder="1"/>
    <xf numFmtId="0" fontId="17" fillId="0" borderId="40" xfId="9" applyFont="1" applyBorder="1"/>
    <xf numFmtId="42" fontId="16" fillId="0" borderId="35" xfId="9" applyNumberFormat="1" applyFont="1" applyBorder="1"/>
    <xf numFmtId="9" fontId="16" fillId="0" borderId="36" xfId="9" applyNumberFormat="1" applyFont="1" applyBorder="1" applyAlignment="1">
      <alignment horizontal="center"/>
    </xf>
    <xf numFmtId="8" fontId="16" fillId="0" borderId="0" xfId="9" applyNumberFormat="1" applyFont="1"/>
    <xf numFmtId="164" fontId="16" fillId="0" borderId="0" xfId="9" applyNumberFormat="1" applyFont="1"/>
    <xf numFmtId="6" fontId="16" fillId="0" borderId="0" xfId="4" applyNumberFormat="1" applyFont="1"/>
    <xf numFmtId="0" fontId="20" fillId="0" borderId="0" xfId="9" applyFont="1"/>
    <xf numFmtId="37" fontId="16" fillId="0" borderId="0" xfId="9" applyNumberFormat="1" applyFont="1"/>
    <xf numFmtId="0" fontId="11" fillId="0" borderId="6" xfId="6" applyFont="1" applyBorder="1" applyAlignment="1">
      <alignment horizontal="left"/>
    </xf>
    <xf numFmtId="0" fontId="12" fillId="0" borderId="0" xfId="6" applyFont="1" applyAlignment="1">
      <alignment horizontal="left"/>
    </xf>
    <xf numFmtId="0" fontId="11" fillId="0" borderId="56" xfId="6" applyFont="1" applyBorder="1" applyAlignment="1">
      <alignment horizontal="right"/>
    </xf>
    <xf numFmtId="0" fontId="11" fillId="0" borderId="57" xfId="6" applyFont="1" applyBorder="1" applyAlignment="1">
      <alignment horizontal="right"/>
    </xf>
    <xf numFmtId="0" fontId="12" fillId="0" borderId="8" xfId="0" applyFont="1" applyBorder="1" applyAlignment="1">
      <alignment horizontal="left"/>
    </xf>
    <xf numFmtId="0" fontId="12" fillId="0" borderId="5" xfId="6" applyFont="1" applyBorder="1" applyAlignment="1">
      <alignment horizontal="left"/>
    </xf>
    <xf numFmtId="49" fontId="21" fillId="0" borderId="0" xfId="0" applyNumberFormat="1" applyFont="1"/>
    <xf numFmtId="0" fontId="12" fillId="0" borderId="0" xfId="0" applyFont="1" applyAlignment="1">
      <alignment horizontal="center"/>
    </xf>
    <xf numFmtId="0" fontId="11" fillId="0" borderId="0" xfId="0" applyFont="1"/>
    <xf numFmtId="0" fontId="14" fillId="0" borderId="6" xfId="0" applyFont="1" applyBorder="1" applyAlignment="1">
      <alignment horizontal="right"/>
    </xf>
    <xf numFmtId="0" fontId="14" fillId="0" borderId="9" xfId="0" applyFont="1" applyBorder="1" applyAlignment="1">
      <alignment horizontal="right"/>
    </xf>
    <xf numFmtId="0" fontId="14" fillId="0" borderId="11" xfId="0" applyFont="1" applyBorder="1" applyAlignment="1">
      <alignment horizontal="center"/>
    </xf>
    <xf numFmtId="0" fontId="14" fillId="0" borderId="0" xfId="0" applyFont="1"/>
    <xf numFmtId="0" fontId="14" fillId="0" borderId="12" xfId="0" applyFont="1" applyBorder="1"/>
    <xf numFmtId="0" fontId="14" fillId="0" borderId="17" xfId="6" applyFont="1" applyBorder="1" applyAlignment="1">
      <alignment horizontal="center" wrapText="1"/>
    </xf>
    <xf numFmtId="0" fontId="24" fillId="0" borderId="61" xfId="6" applyFont="1" applyBorder="1" applyAlignment="1">
      <alignment horizontal="center" wrapText="1"/>
    </xf>
    <xf numFmtId="3" fontId="14" fillId="0" borderId="0" xfId="0" applyNumberFormat="1" applyFont="1"/>
    <xf numFmtId="0" fontId="12" fillId="0" borderId="6" xfId="0" applyFont="1" applyBorder="1" applyAlignment="1">
      <alignment horizontal="right"/>
    </xf>
    <xf numFmtId="0" fontId="12" fillId="0" borderId="9" xfId="0" applyFont="1" applyBorder="1" applyAlignment="1">
      <alignment horizontal="right"/>
    </xf>
    <xf numFmtId="0" fontId="12" fillId="0" borderId="11" xfId="0" applyFont="1" applyBorder="1" applyAlignment="1">
      <alignment horizontal="center"/>
    </xf>
    <xf numFmtId="0" fontId="12" fillId="0" borderId="12" xfId="0" applyFont="1" applyBorder="1"/>
    <xf numFmtId="0" fontId="12" fillId="0" borderId="17" xfId="6" applyFont="1" applyBorder="1" applyAlignment="1">
      <alignment horizontal="center" wrapText="1"/>
    </xf>
    <xf numFmtId="0" fontId="11" fillId="0" borderId="61" xfId="6" applyFont="1" applyBorder="1" applyAlignment="1">
      <alignment horizontal="center" wrapText="1"/>
    </xf>
    <xf numFmtId="3" fontId="12" fillId="0" borderId="0" xfId="0" applyNumberFormat="1" applyFont="1"/>
    <xf numFmtId="0" fontId="11" fillId="0" borderId="0" xfId="0" applyFont="1" applyAlignment="1">
      <alignment horizontal="right"/>
    </xf>
    <xf numFmtId="0" fontId="12" fillId="0" borderId="0" xfId="0" applyFont="1" applyAlignment="1">
      <alignment horizontal="right"/>
    </xf>
    <xf numFmtId="0" fontId="12" fillId="0" borderId="1" xfId="0" applyFont="1" applyBorder="1"/>
    <xf numFmtId="0" fontId="12" fillId="0" borderId="2" xfId="0" applyFont="1" applyBorder="1"/>
    <xf numFmtId="0" fontId="11" fillId="0" borderId="2" xfId="0" applyFont="1" applyBorder="1" applyAlignment="1">
      <alignment horizontal="right"/>
    </xf>
    <xf numFmtId="0" fontId="12" fillId="0" borderId="4" xfId="0" applyFont="1" applyBorder="1"/>
    <xf numFmtId="0" fontId="11" fillId="0" borderId="1" xfId="0" applyFont="1" applyBorder="1" applyAlignment="1">
      <alignment horizontal="right"/>
    </xf>
    <xf numFmtId="8" fontId="11" fillId="0" borderId="0" xfId="4" applyFont="1" applyFill="1" applyBorder="1"/>
    <xf numFmtId="0" fontId="12" fillId="0" borderId="16" xfId="0" applyFont="1" applyBorder="1"/>
    <xf numFmtId="8" fontId="12" fillId="0" borderId="5" xfId="4" applyFont="1" applyFill="1" applyBorder="1"/>
    <xf numFmtId="0" fontId="12" fillId="0" borderId="5" xfId="0" applyFont="1" applyBorder="1"/>
    <xf numFmtId="0" fontId="12" fillId="0" borderId="21" xfId="0" applyFont="1" applyBorder="1"/>
    <xf numFmtId="0" fontId="12" fillId="0" borderId="20" xfId="0" applyFont="1" applyBorder="1"/>
    <xf numFmtId="8" fontId="12" fillId="0" borderId="4" xfId="4" applyFont="1" applyFill="1" applyBorder="1"/>
    <xf numFmtId="0" fontId="12" fillId="0" borderId="38" xfId="0" applyFont="1" applyBorder="1"/>
    <xf numFmtId="5" fontId="12" fillId="0" borderId="0" xfId="6" applyNumberFormat="1" applyFont="1"/>
    <xf numFmtId="0" fontId="12" fillId="0" borderId="0" xfId="6" applyFont="1" applyAlignment="1">
      <alignment vertical="top"/>
    </xf>
    <xf numFmtId="0" fontId="11" fillId="0" borderId="52" xfId="0" applyFont="1" applyBorder="1" applyAlignment="1">
      <alignment horizontal="right"/>
    </xf>
    <xf numFmtId="0" fontId="25" fillId="0" borderId="1" xfId="0" applyFont="1" applyBorder="1" applyAlignment="1">
      <alignment horizontal="right"/>
    </xf>
    <xf numFmtId="0" fontId="16" fillId="0" borderId="20" xfId="9" applyFont="1" applyBorder="1" applyAlignment="1">
      <alignment horizontal="right"/>
    </xf>
    <xf numFmtId="9" fontId="17" fillId="0" borderId="22" xfId="9" applyNumberFormat="1" applyFont="1" applyBorder="1" applyAlignment="1">
      <alignment horizontal="center"/>
    </xf>
    <xf numFmtId="9" fontId="17" fillId="0" borderId="22" xfId="10" applyFont="1" applyBorder="1" applyAlignment="1">
      <alignment horizontal="center"/>
    </xf>
    <xf numFmtId="0" fontId="17" fillId="0" borderId="20" xfId="9" applyFont="1" applyBorder="1" applyAlignment="1">
      <alignment horizontal="right"/>
    </xf>
    <xf numFmtId="0" fontId="18" fillId="0" borderId="0" xfId="9" applyFont="1"/>
    <xf numFmtId="0" fontId="17" fillId="0" borderId="65" xfId="9" applyFont="1" applyBorder="1" applyAlignment="1">
      <alignment horizontal="right"/>
    </xf>
    <xf numFmtId="0" fontId="17" fillId="0" borderId="66" xfId="9" applyFont="1" applyBorder="1" applyAlignment="1">
      <alignment horizontal="right"/>
    </xf>
    <xf numFmtId="9" fontId="17" fillId="0" borderId="67" xfId="9" applyNumberFormat="1" applyFont="1" applyBorder="1" applyAlignment="1">
      <alignment horizontal="center"/>
    </xf>
    <xf numFmtId="0" fontId="16" fillId="0" borderId="63" xfId="9" applyFont="1" applyBorder="1" applyAlignment="1">
      <alignment horizontal="right"/>
    </xf>
    <xf numFmtId="9" fontId="16" fillId="0" borderId="26" xfId="10" applyFont="1" applyBorder="1" applyAlignment="1">
      <alignment horizontal="center"/>
    </xf>
    <xf numFmtId="0" fontId="16" fillId="0" borderId="64" xfId="9" applyFont="1" applyBorder="1" applyAlignment="1">
      <alignment horizontal="right"/>
    </xf>
    <xf numFmtId="9" fontId="16" fillId="0" borderId="64" xfId="9" applyNumberFormat="1" applyFont="1" applyBorder="1" applyAlignment="1">
      <alignment horizontal="center"/>
    </xf>
    <xf numFmtId="9" fontId="16" fillId="0" borderId="26" xfId="9" applyNumberFormat="1" applyFont="1" applyBorder="1" applyAlignment="1">
      <alignment horizontal="center"/>
    </xf>
    <xf numFmtId="0" fontId="11" fillId="0" borderId="1" xfId="6" applyFont="1" applyBorder="1" applyAlignment="1">
      <alignment horizontal="right"/>
    </xf>
    <xf numFmtId="0" fontId="12" fillId="0" borderId="55" xfId="6" applyFont="1" applyBorder="1" applyAlignment="1">
      <alignment horizontal="left"/>
    </xf>
    <xf numFmtId="0" fontId="12" fillId="0" borderId="5" xfId="6" applyFont="1" applyBorder="1"/>
    <xf numFmtId="49" fontId="10" fillId="0" borderId="0" xfId="0" applyNumberFormat="1" applyFont="1"/>
    <xf numFmtId="0" fontId="12" fillId="0" borderId="9" xfId="6" applyFont="1" applyBorder="1" applyAlignment="1">
      <alignment horizontal="right"/>
    </xf>
    <xf numFmtId="0" fontId="12" fillId="0" borderId="6" xfId="6" applyFont="1" applyBorder="1" applyAlignment="1">
      <alignment horizontal="right"/>
    </xf>
    <xf numFmtId="0" fontId="11" fillId="2" borderId="12" xfId="6" applyFont="1" applyFill="1" applyBorder="1" applyAlignment="1">
      <alignment horizontal="left"/>
    </xf>
    <xf numFmtId="0" fontId="11" fillId="0" borderId="10" xfId="6" applyFont="1" applyBorder="1" applyAlignment="1">
      <alignment horizontal="center"/>
    </xf>
    <xf numFmtId="0" fontId="4" fillId="3" borderId="0" xfId="0" applyFont="1" applyFill="1"/>
    <xf numFmtId="0" fontId="9" fillId="0" borderId="0" xfId="6" applyFont="1" applyAlignment="1">
      <alignment wrapText="1"/>
    </xf>
    <xf numFmtId="0" fontId="11" fillId="0" borderId="0" xfId="6" applyFont="1" applyAlignment="1">
      <alignment wrapText="1"/>
    </xf>
    <xf numFmtId="0" fontId="16" fillId="0" borderId="0" xfId="9" applyFont="1" applyAlignment="1">
      <alignment horizontal="left"/>
    </xf>
    <xf numFmtId="0" fontId="12" fillId="0" borderId="4" xfId="6" applyFont="1" applyBorder="1" applyAlignment="1">
      <alignment wrapText="1"/>
    </xf>
    <xf numFmtId="42" fontId="11" fillId="0" borderId="21" xfId="1" applyNumberFormat="1" applyFont="1" applyFill="1" applyBorder="1" applyAlignment="1"/>
    <xf numFmtId="42" fontId="11" fillId="0" borderId="48" xfId="1" applyNumberFormat="1" applyFont="1" applyFill="1" applyBorder="1" applyAlignment="1"/>
    <xf numFmtId="43" fontId="11" fillId="0" borderId="50" xfId="1" applyNumberFormat="1" applyFont="1" applyFill="1" applyBorder="1" applyAlignment="1">
      <alignment horizontal="left"/>
    </xf>
    <xf numFmtId="43" fontId="11" fillId="0" borderId="14" xfId="1" applyNumberFormat="1" applyFont="1" applyFill="1" applyBorder="1" applyAlignment="1">
      <alignment horizontal="left"/>
    </xf>
    <xf numFmtId="43" fontId="11" fillId="0" borderId="51" xfId="1" applyNumberFormat="1" applyFont="1" applyFill="1" applyBorder="1" applyAlignment="1">
      <alignment horizontal="left"/>
    </xf>
    <xf numFmtId="43" fontId="12" fillId="0" borderId="7" xfId="0" applyNumberFormat="1" applyFont="1" applyBorder="1" applyAlignment="1">
      <alignment horizontal="left"/>
    </xf>
    <xf numFmtId="43" fontId="12" fillId="0" borderId="8" xfId="0" applyNumberFormat="1" applyFont="1" applyBorder="1" applyAlignment="1">
      <alignment horizontal="left"/>
    </xf>
    <xf numFmtId="43" fontId="12" fillId="0" borderId="48" xfId="4" applyNumberFormat="1" applyFont="1" applyFill="1" applyBorder="1" applyAlignment="1">
      <alignment horizontal="left"/>
    </xf>
    <xf numFmtId="43" fontId="11" fillId="0" borderId="17" xfId="1" applyNumberFormat="1" applyFont="1" applyFill="1" applyBorder="1" applyAlignment="1">
      <alignment horizontal="left"/>
    </xf>
    <xf numFmtId="43" fontId="11" fillId="0" borderId="15" xfId="1" applyNumberFormat="1" applyFont="1" applyFill="1" applyBorder="1" applyAlignment="1">
      <alignment horizontal="left"/>
    </xf>
    <xf numFmtId="0" fontId="12" fillId="0" borderId="55" xfId="6" applyFont="1" applyBorder="1" applyAlignment="1">
      <alignment horizontal="right"/>
    </xf>
    <xf numFmtId="0" fontId="12" fillId="0" borderId="7" xfId="6" applyFont="1" applyBorder="1" applyAlignment="1">
      <alignment horizontal="left"/>
    </xf>
    <xf numFmtId="0" fontId="12" fillId="0" borderId="5" xfId="0" applyFont="1" applyBorder="1" applyAlignment="1">
      <alignment horizontal="left"/>
    </xf>
    <xf numFmtId="43" fontId="11" fillId="0" borderId="54" xfId="1" applyNumberFormat="1" applyFont="1" applyFill="1" applyBorder="1" applyAlignment="1">
      <alignment horizontal="left"/>
    </xf>
    <xf numFmtId="43" fontId="11" fillId="0" borderId="41" xfId="1" applyNumberFormat="1" applyFont="1" applyFill="1" applyBorder="1" applyAlignment="1">
      <alignment horizontal="left"/>
    </xf>
    <xf numFmtId="43" fontId="11" fillId="0" borderId="59" xfId="1" applyNumberFormat="1" applyFont="1" applyFill="1" applyBorder="1" applyAlignment="1">
      <alignment horizontal="left"/>
    </xf>
    <xf numFmtId="43" fontId="11" fillId="0" borderId="72" xfId="1" applyNumberFormat="1" applyFont="1" applyFill="1" applyBorder="1" applyAlignment="1">
      <alignment horizontal="left"/>
    </xf>
    <xf numFmtId="43" fontId="11" fillId="0" borderId="10" xfId="1" applyNumberFormat="1" applyFont="1" applyFill="1" applyBorder="1" applyAlignment="1">
      <alignment horizontal="left"/>
    </xf>
    <xf numFmtId="8" fontId="16" fillId="4" borderId="17" xfId="9" applyNumberFormat="1" applyFont="1" applyFill="1" applyBorder="1" applyAlignment="1">
      <alignment horizontal="center"/>
    </xf>
    <xf numFmtId="41" fontId="16" fillId="0" borderId="74" xfId="1" applyNumberFormat="1" applyFont="1" applyBorder="1" applyAlignment="1"/>
    <xf numFmtId="8" fontId="16" fillId="4" borderId="74" xfId="9" applyNumberFormat="1" applyFont="1" applyFill="1" applyBorder="1" applyAlignment="1">
      <alignment horizontal="center"/>
    </xf>
    <xf numFmtId="41" fontId="16" fillId="0" borderId="74" xfId="9" applyNumberFormat="1" applyFont="1" applyBorder="1" applyAlignment="1">
      <alignment horizontal="center"/>
    </xf>
    <xf numFmtId="3" fontId="16" fillId="0" borderId="64" xfId="9" applyNumberFormat="1" applyFont="1" applyBorder="1" applyAlignment="1">
      <alignment horizontal="center"/>
    </xf>
    <xf numFmtId="8" fontId="16" fillId="4" borderId="64" xfId="9" applyNumberFormat="1" applyFont="1" applyFill="1" applyBorder="1" applyAlignment="1">
      <alignment horizontal="center"/>
    </xf>
    <xf numFmtId="0" fontId="16" fillId="0" borderId="64" xfId="9" applyFont="1" applyBorder="1" applyAlignment="1">
      <alignment horizontal="center"/>
    </xf>
    <xf numFmtId="0" fontId="17" fillId="0" borderId="46" xfId="9" applyFont="1" applyBorder="1"/>
    <xf numFmtId="0" fontId="16" fillId="0" borderId="43" xfId="9" applyFont="1" applyBorder="1"/>
    <xf numFmtId="37" fontId="16" fillId="0" borderId="43" xfId="9" applyNumberFormat="1" applyFont="1" applyBorder="1"/>
    <xf numFmtId="6" fontId="17" fillId="0" borderId="75" xfId="4" applyNumberFormat="1" applyFont="1" applyBorder="1"/>
    <xf numFmtId="41" fontId="16" fillId="0" borderId="77" xfId="1" applyNumberFormat="1" applyFont="1" applyBorder="1" applyAlignment="1">
      <alignment horizontal="center"/>
    </xf>
    <xf numFmtId="8" fontId="16" fillId="4" borderId="61" xfId="9" applyNumberFormat="1" applyFont="1" applyFill="1" applyBorder="1" applyAlignment="1">
      <alignment horizontal="center"/>
    </xf>
    <xf numFmtId="8" fontId="16" fillId="0" borderId="79" xfId="9" applyNumberFormat="1" applyFont="1" applyBorder="1" applyAlignment="1">
      <alignment horizontal="center"/>
    </xf>
    <xf numFmtId="0" fontId="17" fillId="0" borderId="11" xfId="9" applyFont="1" applyBorder="1"/>
    <xf numFmtId="8" fontId="16" fillId="0" borderId="12" xfId="9" applyNumberFormat="1" applyFont="1" applyBorder="1"/>
    <xf numFmtId="0" fontId="17" fillId="0" borderId="57" xfId="9" applyFont="1" applyBorder="1" applyAlignment="1">
      <alignment horizontal="left"/>
    </xf>
    <xf numFmtId="2" fontId="16" fillId="0" borderId="42" xfId="9" applyNumberFormat="1" applyFont="1" applyBorder="1"/>
    <xf numFmtId="0" fontId="19" fillId="0" borderId="73" xfId="9" applyFont="1" applyBorder="1" applyAlignment="1">
      <alignment horizontal="right"/>
    </xf>
    <xf numFmtId="0" fontId="11" fillId="0" borderId="0" xfId="7" applyFont="1"/>
    <xf numFmtId="0" fontId="12" fillId="0" borderId="0" xfId="7" applyFont="1"/>
    <xf numFmtId="0" fontId="12" fillId="0" borderId="0" xfId="7" applyFont="1" applyAlignment="1">
      <alignment wrapText="1"/>
    </xf>
    <xf numFmtId="0" fontId="12" fillId="0" borderId="0" xfId="0" applyFont="1" applyAlignment="1">
      <alignment wrapText="1"/>
    </xf>
    <xf numFmtId="0" fontId="12" fillId="0" borderId="0" xfId="2" applyNumberFormat="1" applyFont="1" applyFill="1" applyBorder="1" applyAlignment="1"/>
    <xf numFmtId="0" fontId="12" fillId="0" borderId="0" xfId="2" applyNumberFormat="1" applyFont="1" applyFill="1" applyBorder="1" applyAlignment="1">
      <alignment wrapText="1"/>
    </xf>
    <xf numFmtId="0" fontId="12" fillId="0" borderId="0" xfId="11" applyNumberFormat="1" applyFont="1" applyFill="1" applyBorder="1" applyAlignment="1"/>
    <xf numFmtId="43" fontId="12" fillId="0" borderId="0" xfId="3" applyFont="1" applyFill="1" applyBorder="1"/>
    <xf numFmtId="43" fontId="11" fillId="0" borderId="60" xfId="1" applyNumberFormat="1" applyFont="1" applyFill="1" applyBorder="1" applyAlignment="1">
      <alignment horizontal="left"/>
    </xf>
    <xf numFmtId="43" fontId="11" fillId="0" borderId="12" xfId="1" applyNumberFormat="1" applyFont="1" applyFill="1" applyBorder="1" applyAlignment="1">
      <alignment horizontal="left"/>
    </xf>
    <xf numFmtId="41" fontId="16" fillId="0" borderId="5" xfId="9" applyNumberFormat="1" applyFont="1" applyBorder="1"/>
    <xf numFmtId="41" fontId="16" fillId="0" borderId="69" xfId="9" applyNumberFormat="1" applyFont="1" applyBorder="1"/>
    <xf numFmtId="41" fontId="16" fillId="0" borderId="62" xfId="9" applyNumberFormat="1" applyFont="1" applyBorder="1"/>
    <xf numFmtId="41" fontId="17" fillId="0" borderId="58" xfId="9" applyNumberFormat="1" applyFont="1" applyBorder="1"/>
    <xf numFmtId="41" fontId="16" fillId="0" borderId="21" xfId="9" applyNumberFormat="1" applyFont="1" applyBorder="1"/>
    <xf numFmtId="41" fontId="17" fillId="0" borderId="68" xfId="9" applyNumberFormat="1" applyFont="1" applyBorder="1"/>
    <xf numFmtId="41" fontId="16" fillId="0" borderId="29" xfId="9" applyNumberFormat="1" applyFont="1" applyBorder="1"/>
    <xf numFmtId="41" fontId="16" fillId="0" borderId="31" xfId="9" applyNumberFormat="1" applyFont="1" applyBorder="1"/>
    <xf numFmtId="41" fontId="17" fillId="0" borderId="25" xfId="9" applyNumberFormat="1" applyFont="1" applyBorder="1"/>
    <xf numFmtId="41" fontId="16" fillId="0" borderId="4" xfId="9" applyNumberFormat="1" applyFont="1" applyBorder="1"/>
    <xf numFmtId="41" fontId="16" fillId="0" borderId="0" xfId="9" applyNumberFormat="1" applyFont="1"/>
    <xf numFmtId="41" fontId="16" fillId="0" borderId="32" xfId="9" applyNumberFormat="1" applyFont="1" applyBorder="1"/>
    <xf numFmtId="43" fontId="16" fillId="0" borderId="19" xfId="1" applyNumberFormat="1" applyFont="1" applyBorder="1" applyAlignment="1">
      <alignment horizontal="center"/>
    </xf>
    <xf numFmtId="43" fontId="16" fillId="0" borderId="26" xfId="9" applyNumberFormat="1" applyFont="1" applyBorder="1" applyAlignment="1">
      <alignment horizontal="center"/>
    </xf>
    <xf numFmtId="43" fontId="17" fillId="0" borderId="22" xfId="9" applyNumberFormat="1" applyFont="1" applyBorder="1" applyAlignment="1">
      <alignment horizontal="center"/>
    </xf>
    <xf numFmtId="41" fontId="17" fillId="0" borderId="66" xfId="9" applyNumberFormat="1" applyFont="1" applyBorder="1"/>
    <xf numFmtId="43" fontId="16" fillId="0" borderId="17" xfId="9" applyNumberFormat="1" applyFont="1" applyBorder="1" applyAlignment="1">
      <alignment horizontal="center"/>
    </xf>
    <xf numFmtId="42" fontId="11" fillId="0" borderId="15" xfId="4" applyNumberFormat="1" applyFont="1" applyFill="1" applyBorder="1" applyAlignment="1">
      <alignment horizontal="center"/>
    </xf>
    <xf numFmtId="0" fontId="12" fillId="0" borderId="48" xfId="6" applyFont="1" applyBorder="1" applyAlignment="1">
      <alignment horizontal="right"/>
    </xf>
    <xf numFmtId="0" fontId="12" fillId="0" borderId="71" xfId="6" applyFont="1" applyBorder="1" applyAlignment="1">
      <alignment horizontal="right"/>
    </xf>
    <xf numFmtId="42" fontId="11" fillId="0" borderId="0" xfId="4" applyNumberFormat="1" applyFont="1" applyFill="1" applyBorder="1" applyAlignment="1">
      <alignment horizontal="right"/>
    </xf>
    <xf numFmtId="9" fontId="11" fillId="0" borderId="0" xfId="10" applyFont="1" applyFill="1" applyBorder="1"/>
    <xf numFmtId="0" fontId="11" fillId="0" borderId="4" xfId="0" applyFont="1" applyBorder="1" applyAlignment="1">
      <alignment horizontal="left"/>
    </xf>
    <xf numFmtId="0" fontId="14" fillId="0" borderId="0" xfId="0" applyFont="1" applyAlignment="1">
      <alignment horizontal="center"/>
    </xf>
    <xf numFmtId="0" fontId="14" fillId="0" borderId="0" xfId="0" applyFont="1" applyAlignment="1">
      <alignment horizontal="center" wrapText="1"/>
    </xf>
    <xf numFmtId="0" fontId="11" fillId="0" borderId="0" xfId="0" applyFont="1" applyAlignment="1">
      <alignment horizontal="left"/>
    </xf>
    <xf numFmtId="0" fontId="14" fillId="0" borderId="17" xfId="0" applyFont="1" applyBorder="1" applyAlignment="1">
      <alignment horizontal="center"/>
    </xf>
    <xf numFmtId="0" fontId="11" fillId="0" borderId="4" xfId="0" applyFont="1" applyBorder="1" applyAlignment="1">
      <alignment horizontal="right"/>
    </xf>
    <xf numFmtId="0" fontId="12" fillId="0" borderId="17" xfId="0" applyFont="1" applyBorder="1" applyAlignment="1">
      <alignment horizontal="center"/>
    </xf>
    <xf numFmtId="0" fontId="11" fillId="0" borderId="0" xfId="0" applyFont="1" applyAlignment="1">
      <alignment horizontal="center"/>
    </xf>
    <xf numFmtId="0" fontId="11" fillId="0" borderId="7" xfId="0" applyFont="1" applyBorder="1" applyProtection="1">
      <protection locked="0"/>
    </xf>
    <xf numFmtId="166" fontId="12" fillId="0" borderId="4" xfId="0" applyNumberFormat="1" applyFont="1" applyBorder="1" applyAlignment="1">
      <alignment horizontal="right"/>
    </xf>
    <xf numFmtId="166" fontId="12" fillId="0" borderId="10" xfId="0" applyNumberFormat="1" applyFont="1" applyBorder="1"/>
    <xf numFmtId="0" fontId="12" fillId="0" borderId="4" xfId="0" applyFont="1" applyBorder="1" applyProtection="1">
      <protection locked="0"/>
    </xf>
    <xf numFmtId="166" fontId="12" fillId="0" borderId="10" xfId="0" applyNumberFormat="1" applyFont="1" applyBorder="1" applyAlignment="1">
      <alignment horizontal="center"/>
    </xf>
    <xf numFmtId="0" fontId="12" fillId="0" borderId="49" xfId="6" applyFont="1" applyBorder="1" applyAlignment="1">
      <alignment horizontal="right" wrapText="1"/>
    </xf>
    <xf numFmtId="0" fontId="12" fillId="0" borderId="16" xfId="0" applyFont="1" applyBorder="1" applyAlignment="1" applyProtection="1">
      <alignment horizontal="right"/>
      <protection locked="0"/>
    </xf>
    <xf numFmtId="0" fontId="12" fillId="0" borderId="55" xfId="0" applyFont="1" applyBorder="1" applyAlignment="1">
      <alignment horizontal="right"/>
    </xf>
    <xf numFmtId="0" fontId="12" fillId="0" borderId="6" xfId="6" applyFont="1" applyBorder="1" applyAlignment="1">
      <alignment horizontal="right" vertical="center"/>
    </xf>
    <xf numFmtId="0" fontId="11" fillId="0" borderId="0" xfId="0" applyFont="1" applyProtection="1">
      <protection locked="0"/>
    </xf>
    <xf numFmtId="49" fontId="12" fillId="0" borderId="0" xfId="0" applyNumberFormat="1" applyFont="1" applyAlignment="1">
      <alignment horizontal="right"/>
    </xf>
    <xf numFmtId="166" fontId="12" fillId="0" borderId="0" xfId="0" applyNumberFormat="1" applyFont="1" applyAlignment="1">
      <alignment horizontal="center"/>
    </xf>
    <xf numFmtId="0" fontId="12" fillId="0" borderId="0" xfId="0" applyFont="1" applyProtection="1">
      <protection locked="0"/>
    </xf>
    <xf numFmtId="166" fontId="12" fillId="0" borderId="0" xfId="0" applyNumberFormat="1" applyFont="1" applyAlignment="1">
      <alignment horizontal="right"/>
    </xf>
    <xf numFmtId="166" fontId="12" fillId="0" borderId="0" xfId="0" applyNumberFormat="1" applyFont="1"/>
    <xf numFmtId="14" fontId="12" fillId="0" borderId="0" xfId="0" applyNumberFormat="1" applyFont="1" applyAlignment="1">
      <alignment horizontal="center"/>
    </xf>
    <xf numFmtId="0" fontId="12" fillId="0" borderId="5" xfId="0" applyFont="1" applyBorder="1" applyAlignment="1">
      <alignment horizontal="right"/>
    </xf>
    <xf numFmtId="165" fontId="12" fillId="0" borderId="0" xfId="11" applyNumberFormat="1" applyFont="1" applyFill="1"/>
    <xf numFmtId="0" fontId="11" fillId="0" borderId="0" xfId="9" applyFont="1" applyAlignment="1">
      <alignment horizontal="right"/>
    </xf>
    <xf numFmtId="0" fontId="11" fillId="0" borderId="4" xfId="9" applyFont="1" applyBorder="1" applyAlignment="1">
      <alignment horizontal="left"/>
    </xf>
    <xf numFmtId="49" fontId="12" fillId="0" borderId="4" xfId="0" applyNumberFormat="1" applyFont="1" applyBorder="1" applyAlignment="1">
      <alignment horizontal="right"/>
    </xf>
    <xf numFmtId="166" fontId="12" fillId="0" borderId="4" xfId="0" applyNumberFormat="1" applyFont="1" applyBorder="1" applyAlignment="1">
      <alignment horizontal="center"/>
    </xf>
    <xf numFmtId="166" fontId="12" fillId="0" borderId="4" xfId="0" applyNumberFormat="1" applyFont="1" applyBorder="1"/>
    <xf numFmtId="0" fontId="11" fillId="0" borderId="5" xfId="9" applyFont="1" applyBorder="1" applyAlignment="1">
      <alignment horizontal="left"/>
    </xf>
    <xf numFmtId="166" fontId="12" fillId="0" borderId="5" xfId="0" applyNumberFormat="1" applyFont="1" applyBorder="1" applyAlignment="1">
      <alignment horizontal="right"/>
    </xf>
    <xf numFmtId="166" fontId="12" fillId="0" borderId="5" xfId="0" applyNumberFormat="1" applyFont="1" applyBorder="1" applyAlignment="1">
      <alignment horizontal="center"/>
    </xf>
    <xf numFmtId="167" fontId="12" fillId="0" borderId="4" xfId="0" applyNumberFormat="1" applyFont="1" applyBorder="1" applyAlignment="1">
      <alignment horizontal="center"/>
    </xf>
    <xf numFmtId="43" fontId="12" fillId="0" borderId="14" xfId="11" applyFont="1" applyFill="1" applyBorder="1" applyAlignment="1">
      <alignment horizontal="center"/>
    </xf>
    <xf numFmtId="3" fontId="12" fillId="0" borderId="14" xfId="11" applyNumberFormat="1" applyFont="1" applyFill="1" applyBorder="1" applyAlignment="1">
      <alignment horizontal="center"/>
    </xf>
    <xf numFmtId="43" fontId="14" fillId="0" borderId="14" xfId="11" applyFont="1" applyFill="1" applyBorder="1" applyAlignment="1">
      <alignment horizontal="center"/>
    </xf>
    <xf numFmtId="3" fontId="14" fillId="0" borderId="14" xfId="11" applyNumberFormat="1" applyFont="1" applyFill="1" applyBorder="1" applyAlignment="1">
      <alignment horizontal="center"/>
    </xf>
    <xf numFmtId="4" fontId="14" fillId="0" borderId="14" xfId="11" applyNumberFormat="1" applyFont="1" applyFill="1" applyBorder="1" applyAlignment="1">
      <alignment horizontal="center"/>
    </xf>
    <xf numFmtId="169" fontId="24" fillId="0" borderId="15" xfId="4" applyNumberFormat="1" applyFont="1" applyFill="1" applyBorder="1" applyAlignment="1">
      <alignment horizontal="center"/>
    </xf>
    <xf numFmtId="43" fontId="11" fillId="0" borderId="0" xfId="11" applyFont="1" applyFill="1" applyBorder="1"/>
    <xf numFmtId="165" fontId="11" fillId="0" borderId="0" xfId="11" applyNumberFormat="1" applyFont="1" applyFill="1" applyBorder="1"/>
    <xf numFmtId="0" fontId="26" fillId="0" borderId="0" xfId="0" applyFont="1"/>
    <xf numFmtId="165" fontId="12" fillId="0" borderId="0" xfId="11" applyNumberFormat="1" applyFont="1" applyFill="1" applyBorder="1"/>
    <xf numFmtId="165" fontId="11" fillId="0" borderId="3" xfId="11" applyNumberFormat="1" applyFont="1" applyFill="1" applyBorder="1"/>
    <xf numFmtId="165" fontId="12" fillId="0" borderId="0" xfId="11" applyNumberFormat="1" applyFont="1" applyFill="1" applyBorder="1" applyAlignment="1">
      <alignment horizontal="left"/>
    </xf>
    <xf numFmtId="165" fontId="14" fillId="0" borderId="0" xfId="11" applyNumberFormat="1" applyFont="1" applyFill="1" applyBorder="1" applyAlignment="1">
      <alignment horizontal="center"/>
    </xf>
    <xf numFmtId="165" fontId="11" fillId="0" borderId="0" xfId="11" applyNumberFormat="1" applyFont="1" applyFill="1" applyAlignment="1">
      <alignment horizontal="center"/>
    </xf>
    <xf numFmtId="165" fontId="12" fillId="0" borderId="17" xfId="11" applyNumberFormat="1" applyFont="1" applyFill="1" applyBorder="1" applyAlignment="1">
      <alignment horizontal="center"/>
    </xf>
    <xf numFmtId="165" fontId="14" fillId="0" borderId="17" xfId="11" applyNumberFormat="1" applyFont="1" applyFill="1" applyBorder="1" applyAlignment="1">
      <alignment horizontal="center"/>
    </xf>
    <xf numFmtId="43" fontId="14" fillId="0" borderId="17" xfId="11" applyFont="1" applyFill="1" applyBorder="1" applyAlignment="1">
      <alignment horizontal="center"/>
    </xf>
    <xf numFmtId="165" fontId="11" fillId="0" borderId="4" xfId="11" applyNumberFormat="1" applyFont="1" applyFill="1" applyBorder="1"/>
    <xf numFmtId="165" fontId="11" fillId="0" borderId="0" xfId="11" applyNumberFormat="1" applyFont="1" applyFill="1" applyBorder="1" applyAlignment="1">
      <alignment horizontal="center"/>
    </xf>
    <xf numFmtId="165" fontId="12" fillId="0" borderId="17" xfId="11" applyNumberFormat="1" applyFont="1" applyFill="1" applyBorder="1" applyAlignment="1">
      <alignment horizontal="center" wrapText="1"/>
    </xf>
    <xf numFmtId="165" fontId="14" fillId="0" borderId="17" xfId="11" applyNumberFormat="1" applyFont="1" applyFill="1" applyBorder="1" applyAlignment="1">
      <alignment horizontal="center" wrapText="1"/>
    </xf>
    <xf numFmtId="165" fontId="12" fillId="0" borderId="17" xfId="11" applyNumberFormat="1" applyFont="1" applyFill="1" applyBorder="1"/>
    <xf numFmtId="165" fontId="12" fillId="0" borderId="49" xfId="11" applyNumberFormat="1" applyFont="1" applyFill="1" applyBorder="1"/>
    <xf numFmtId="8" fontId="12" fillId="0" borderId="0" xfId="4" applyFont="1" applyFill="1" applyBorder="1"/>
    <xf numFmtId="9" fontId="11" fillId="0" borderId="0" xfId="10" applyFont="1" applyFill="1"/>
    <xf numFmtId="165" fontId="25" fillId="0" borderId="3" xfId="11" applyNumberFormat="1" applyFont="1" applyFill="1" applyBorder="1"/>
    <xf numFmtId="0" fontId="11" fillId="0" borderId="0" xfId="9" applyFont="1" applyAlignment="1">
      <alignment horizontal="left"/>
    </xf>
    <xf numFmtId="0" fontId="12" fillId="0" borderId="17" xfId="0" applyFont="1" applyBorder="1" applyAlignment="1">
      <alignment horizontal="center" wrapText="1"/>
    </xf>
    <xf numFmtId="0" fontId="14" fillId="0" borderId="17" xfId="0" applyFont="1" applyBorder="1" applyAlignment="1">
      <alignment horizontal="center" wrapText="1"/>
    </xf>
    <xf numFmtId="168" fontId="12" fillId="0" borderId="0" xfId="0" applyNumberFormat="1" applyFont="1"/>
    <xf numFmtId="43" fontId="12" fillId="0" borderId="0" xfId="11" applyFont="1" applyFill="1" applyBorder="1" applyAlignment="1">
      <alignment horizontal="center"/>
    </xf>
    <xf numFmtId="3" fontId="12" fillId="0" borderId="0" xfId="11" applyNumberFormat="1" applyFont="1" applyFill="1" applyBorder="1" applyAlignment="1">
      <alignment horizontal="center"/>
    </xf>
    <xf numFmtId="169" fontId="11" fillId="0" borderId="0" xfId="4" applyNumberFormat="1" applyFont="1" applyFill="1" applyBorder="1" applyAlignment="1">
      <alignment horizontal="center"/>
    </xf>
    <xf numFmtId="42" fontId="11" fillId="0" borderId="0" xfId="11" applyNumberFormat="1" applyFont="1" applyFill="1" applyBorder="1"/>
    <xf numFmtId="170" fontId="16" fillId="0" borderId="0" xfId="9" applyNumberFormat="1" applyFont="1"/>
    <xf numFmtId="170" fontId="17" fillId="0" borderId="0" xfId="9" applyNumberFormat="1" applyFont="1"/>
    <xf numFmtId="170" fontId="8" fillId="0" borderId="0" xfId="9" applyNumberFormat="1" applyFont="1"/>
    <xf numFmtId="170" fontId="17" fillId="0" borderId="0" xfId="9" applyNumberFormat="1" applyFont="1" applyAlignment="1">
      <alignment horizontal="center" wrapText="1"/>
    </xf>
    <xf numFmtId="9" fontId="16" fillId="0" borderId="0" xfId="9" applyNumberFormat="1" applyFont="1" applyAlignment="1">
      <alignment horizontal="center"/>
    </xf>
    <xf numFmtId="9" fontId="16" fillId="0" borderId="30" xfId="10" applyFont="1" applyBorder="1" applyAlignment="1">
      <alignment horizontal="center"/>
    </xf>
    <xf numFmtId="168" fontId="27" fillId="0" borderId="0" xfId="0" applyNumberFormat="1" applyFont="1"/>
    <xf numFmtId="42" fontId="12" fillId="0" borderId="70" xfId="1" applyNumberFormat="1" applyFont="1" applyFill="1" applyBorder="1" applyAlignment="1"/>
    <xf numFmtId="42" fontId="12" fillId="0" borderId="44" xfId="1" applyNumberFormat="1" applyFont="1" applyFill="1" applyBorder="1" applyAlignment="1" applyProtection="1">
      <protection locked="0"/>
    </xf>
    <xf numFmtId="42" fontId="11" fillId="0" borderId="71" xfId="1" applyNumberFormat="1" applyFont="1" applyFill="1" applyBorder="1" applyAlignment="1"/>
    <xf numFmtId="42" fontId="12" fillId="0" borderId="80" xfId="1" applyNumberFormat="1" applyFont="1" applyFill="1" applyBorder="1" applyAlignment="1" applyProtection="1">
      <protection locked="0"/>
    </xf>
    <xf numFmtId="42" fontId="11" fillId="0" borderId="41" xfId="1" applyNumberFormat="1" applyFont="1" applyFill="1" applyBorder="1" applyAlignment="1"/>
    <xf numFmtId="42" fontId="11" fillId="0" borderId="52" xfId="1" applyNumberFormat="1" applyFont="1" applyFill="1" applyBorder="1" applyAlignment="1"/>
    <xf numFmtId="43" fontId="12" fillId="0" borderId="17" xfId="1" applyNumberFormat="1" applyFont="1" applyFill="1" applyBorder="1" applyAlignment="1">
      <alignment horizontal="left"/>
    </xf>
    <xf numFmtId="43" fontId="12" fillId="0" borderId="4" xfId="1" applyNumberFormat="1" applyFont="1" applyFill="1" applyBorder="1" applyAlignment="1">
      <alignment horizontal="left"/>
    </xf>
    <xf numFmtId="43" fontId="12" fillId="0" borderId="5" xfId="1" applyNumberFormat="1" applyFont="1" applyFill="1" applyBorder="1" applyAlignment="1">
      <alignment horizontal="left"/>
    </xf>
    <xf numFmtId="43" fontId="12" fillId="0" borderId="60" xfId="1" applyNumberFormat="1" applyFont="1" applyFill="1" applyBorder="1" applyAlignment="1">
      <alignment horizontal="left"/>
    </xf>
    <xf numFmtId="43" fontId="12" fillId="0" borderId="0" xfId="1" applyNumberFormat="1" applyFont="1" applyFill="1" applyBorder="1" applyAlignment="1">
      <alignment horizontal="left"/>
    </xf>
    <xf numFmtId="171" fontId="16" fillId="0" borderId="64" xfId="9" applyNumberFormat="1" applyFont="1" applyBorder="1" applyAlignment="1">
      <alignment horizontal="center"/>
    </xf>
    <xf numFmtId="0" fontId="12" fillId="0" borderId="49" xfId="6" applyFont="1" applyBorder="1" applyAlignment="1">
      <alignment horizontal="center"/>
    </xf>
    <xf numFmtId="3" fontId="11" fillId="0" borderId="49" xfId="1" applyNumberFormat="1" applyFont="1" applyFill="1" applyBorder="1" applyAlignment="1"/>
    <xf numFmtId="171" fontId="12" fillId="0" borderId="81" xfId="10" applyNumberFormat="1" applyFont="1" applyFill="1" applyBorder="1" applyAlignment="1" applyProtection="1">
      <alignment horizontal="center"/>
    </xf>
    <xf numFmtId="49" fontId="12" fillId="0" borderId="50" xfId="6" applyNumberFormat="1" applyFont="1" applyBorder="1" applyAlignment="1" applyProtection="1">
      <alignment horizontal="center"/>
      <protection locked="0"/>
    </xf>
    <xf numFmtId="49" fontId="11" fillId="0" borderId="44" xfId="6" applyNumberFormat="1" applyFont="1" applyBorder="1" applyAlignment="1" applyProtection="1">
      <alignment horizontal="center"/>
      <protection locked="0"/>
    </xf>
    <xf numFmtId="49" fontId="8" fillId="0" borderId="44" xfId="6" applyNumberFormat="1" applyFont="1" applyBorder="1" applyAlignment="1" applyProtection="1">
      <alignment horizontal="center"/>
      <protection locked="0"/>
    </xf>
    <xf numFmtId="0" fontId="12" fillId="3" borderId="7" xfId="0" applyFont="1" applyFill="1" applyBorder="1" applyAlignment="1">
      <alignment horizontal="right"/>
    </xf>
    <xf numFmtId="166" fontId="28" fillId="0" borderId="7" xfId="0" applyNumberFormat="1" applyFont="1" applyBorder="1" applyAlignment="1">
      <alignment horizontal="right"/>
    </xf>
    <xf numFmtId="0" fontId="12" fillId="3" borderId="9" xfId="6" applyFont="1" applyFill="1" applyBorder="1" applyAlignment="1">
      <alignment horizontal="left"/>
    </xf>
    <xf numFmtId="0" fontId="12" fillId="3" borderId="5" xfId="6" applyFont="1" applyFill="1" applyBorder="1" applyAlignment="1">
      <alignment wrapText="1"/>
    </xf>
    <xf numFmtId="0" fontId="12" fillId="3" borderId="0" xfId="6" applyFont="1" applyFill="1" applyAlignment="1">
      <alignment horizontal="right"/>
    </xf>
    <xf numFmtId="166" fontId="28" fillId="0" borderId="4" xfId="0" applyNumberFormat="1" applyFont="1" applyBorder="1" applyAlignment="1">
      <alignment horizontal="right"/>
    </xf>
    <xf numFmtId="166" fontId="28" fillId="0" borderId="10" xfId="0" applyNumberFormat="1" applyFont="1" applyBorder="1" applyAlignment="1">
      <alignment horizontal="center"/>
    </xf>
    <xf numFmtId="0" fontId="11" fillId="2" borderId="44" xfId="6" applyFont="1" applyFill="1" applyBorder="1" applyAlignment="1">
      <alignment horizontal="left"/>
    </xf>
    <xf numFmtId="0" fontId="12" fillId="3" borderId="55" xfId="0" applyFont="1" applyFill="1" applyBorder="1" applyAlignment="1">
      <alignment horizontal="right" wrapText="1"/>
    </xf>
    <xf numFmtId="0" fontId="12" fillId="3" borderId="53" xfId="0" applyFont="1" applyFill="1" applyBorder="1" applyAlignment="1">
      <alignment horizontal="left" wrapText="1"/>
    </xf>
    <xf numFmtId="0" fontId="11" fillId="3" borderId="53" xfId="0" applyFont="1" applyFill="1" applyBorder="1" applyAlignment="1">
      <alignment horizontal="right"/>
    </xf>
    <xf numFmtId="0" fontId="13" fillId="3" borderId="42" xfId="0" applyFont="1" applyFill="1" applyBorder="1" applyAlignment="1">
      <alignment horizontal="right"/>
    </xf>
    <xf numFmtId="0" fontId="12" fillId="3" borderId="42" xfId="0" applyFont="1" applyFill="1" applyBorder="1" applyAlignment="1">
      <alignment horizontal="center" wrapText="1"/>
    </xf>
    <xf numFmtId="0" fontId="12" fillId="3" borderId="53" xfId="0" applyFont="1" applyFill="1" applyBorder="1" applyAlignment="1">
      <alignment horizontal="center" wrapText="1"/>
    </xf>
    <xf numFmtId="0" fontId="11" fillId="3" borderId="37" xfId="0" applyFont="1" applyFill="1" applyBorder="1" applyAlignment="1">
      <alignment horizontal="right"/>
    </xf>
    <xf numFmtId="0" fontId="28" fillId="3" borderId="56" xfId="0" applyFont="1" applyFill="1" applyBorder="1" applyAlignment="1">
      <alignment horizontal="right"/>
    </xf>
    <xf numFmtId="0" fontId="11" fillId="2" borderId="0" xfId="6" applyFont="1" applyFill="1" applyAlignment="1">
      <alignment horizontal="right"/>
    </xf>
    <xf numFmtId="0" fontId="12" fillId="0" borderId="7" xfId="0" applyFont="1" applyBorder="1"/>
    <xf numFmtId="0" fontId="12" fillId="0" borderId="7" xfId="0" applyFont="1" applyBorder="1" applyAlignment="1">
      <alignment horizontal="left"/>
    </xf>
    <xf numFmtId="0" fontId="12" fillId="0" borderId="0" xfId="0" applyFont="1" applyAlignment="1" applyProtection="1">
      <alignment wrapText="1"/>
      <protection locked="0"/>
    </xf>
    <xf numFmtId="37" fontId="12" fillId="0" borderId="0" xfId="0" applyNumberFormat="1" applyFont="1"/>
    <xf numFmtId="10" fontId="11" fillId="0" borderId="0" xfId="10" applyNumberFormat="1" applyFont="1" applyFill="1" applyBorder="1"/>
    <xf numFmtId="171" fontId="16" fillId="0" borderId="30" xfId="10" applyNumberFormat="1" applyFont="1" applyBorder="1" applyAlignment="1">
      <alignment horizontal="center"/>
    </xf>
    <xf numFmtId="0" fontId="11" fillId="0" borderId="5" xfId="6" applyFont="1" applyBorder="1" applyAlignment="1">
      <alignment horizontal="right"/>
    </xf>
    <xf numFmtId="42" fontId="11" fillId="0" borderId="44" xfId="1" applyNumberFormat="1" applyFont="1" applyFill="1" applyBorder="1" applyAlignment="1"/>
    <xf numFmtId="42" fontId="12" fillId="0" borderId="50" xfId="1" applyNumberFormat="1" applyFont="1" applyFill="1" applyBorder="1" applyAlignment="1" applyProtection="1">
      <protection locked="0"/>
    </xf>
    <xf numFmtId="42" fontId="11" fillId="0" borderId="38" xfId="1" applyNumberFormat="1" applyFont="1" applyFill="1" applyBorder="1" applyAlignment="1"/>
    <xf numFmtId="0" fontId="12" fillId="3" borderId="53" xfId="6" applyFont="1" applyFill="1" applyBorder="1" applyAlignment="1">
      <alignment horizontal="right"/>
    </xf>
    <xf numFmtId="171" fontId="12" fillId="3" borderId="71" xfId="10" applyNumberFormat="1" applyFont="1" applyFill="1" applyBorder="1" applyAlignment="1">
      <alignment horizontal="center"/>
    </xf>
    <xf numFmtId="172" fontId="12" fillId="0" borderId="14" xfId="11" applyNumberFormat="1" applyFont="1" applyFill="1" applyBorder="1" applyAlignment="1">
      <alignment horizontal="center"/>
    </xf>
    <xf numFmtId="0" fontId="30" fillId="0" borderId="19" xfId="9" applyFont="1" applyBorder="1" applyAlignment="1">
      <alignment horizontal="center" wrapText="1"/>
    </xf>
    <xf numFmtId="4" fontId="12" fillId="0" borderId="0" xfId="0" applyNumberFormat="1" applyFont="1"/>
    <xf numFmtId="173" fontId="12" fillId="0" borderId="14" xfId="11" applyNumberFormat="1" applyFont="1" applyFill="1" applyBorder="1" applyAlignment="1">
      <alignment horizontal="center"/>
    </xf>
    <xf numFmtId="174" fontId="12" fillId="0" borderId="14" xfId="11" applyNumberFormat="1" applyFont="1" applyFill="1" applyBorder="1" applyAlignment="1">
      <alignment horizontal="center"/>
    </xf>
    <xf numFmtId="0" fontId="12" fillId="0" borderId="9" xfId="0" applyFont="1" applyBorder="1" applyAlignment="1">
      <alignment horizontal="right" wrapText="1"/>
    </xf>
    <xf numFmtId="0" fontId="28" fillId="0" borderId="0" xfId="0" applyFont="1"/>
    <xf numFmtId="0" fontId="32" fillId="0" borderId="0" xfId="0" applyFont="1" applyAlignment="1">
      <alignment horizontal="right"/>
    </xf>
    <xf numFmtId="43" fontId="32" fillId="0" borderId="0" xfId="11" applyFont="1" applyFill="1" applyBorder="1"/>
    <xf numFmtId="10" fontId="12" fillId="0" borderId="0" xfId="10" applyNumberFormat="1" applyFont="1" applyFill="1" applyBorder="1"/>
    <xf numFmtId="0" fontId="33" fillId="0" borderId="0" xfId="0" applyFont="1"/>
    <xf numFmtId="0" fontId="34" fillId="0" borderId="0" xfId="0" applyFont="1" applyAlignment="1">
      <alignment vertical="center" wrapText="1"/>
    </xf>
    <xf numFmtId="0" fontId="35" fillId="0" borderId="0" xfId="0" applyFont="1" applyAlignment="1">
      <alignment vertical="center" wrapText="1"/>
    </xf>
    <xf numFmtId="49" fontId="34" fillId="0" borderId="0" xfId="0" applyNumberFormat="1" applyFont="1" applyAlignment="1">
      <alignment wrapText="1"/>
    </xf>
    <xf numFmtId="49" fontId="34" fillId="0" borderId="0" xfId="0" applyNumberFormat="1" applyFont="1"/>
    <xf numFmtId="0" fontId="35" fillId="0" borderId="0" xfId="0" applyFont="1" applyAlignment="1">
      <alignment vertical="center"/>
    </xf>
    <xf numFmtId="0" fontId="34" fillId="0" borderId="0" xfId="0" applyFont="1" applyAlignment="1">
      <alignment wrapText="1"/>
    </xf>
    <xf numFmtId="0" fontId="35" fillId="0" borderId="42" xfId="0" applyFont="1" applyBorder="1" applyAlignment="1">
      <alignment vertical="center" wrapText="1"/>
    </xf>
    <xf numFmtId="0" fontId="35" fillId="0" borderId="73" xfId="0" applyFont="1" applyBorder="1" applyAlignment="1">
      <alignment horizontal="center" vertical="center" wrapText="1"/>
    </xf>
    <xf numFmtId="0" fontId="35" fillId="0" borderId="42" xfId="0" applyFont="1" applyBorder="1" applyAlignment="1">
      <alignment horizontal="center" vertical="center" wrapText="1"/>
    </xf>
    <xf numFmtId="0" fontId="34" fillId="0" borderId="82" xfId="0" applyFont="1" applyBorder="1" applyAlignment="1">
      <alignment horizontal="center" vertical="center"/>
    </xf>
    <xf numFmtId="0" fontId="34" fillId="0" borderId="83" xfId="0" applyFont="1" applyBorder="1" applyAlignment="1">
      <alignment horizontal="center" vertical="center" wrapText="1"/>
    </xf>
    <xf numFmtId="0" fontId="35" fillId="0" borderId="42" xfId="0" applyFont="1" applyBorder="1" applyAlignment="1">
      <alignment horizontal="center" vertical="center"/>
    </xf>
    <xf numFmtId="0" fontId="34" fillId="0" borderId="0" xfId="0" applyFont="1"/>
    <xf numFmtId="0" fontId="34" fillId="0" borderId="0" xfId="0" applyFont="1" applyAlignment="1">
      <alignment vertical="center"/>
    </xf>
    <xf numFmtId="0" fontId="34" fillId="0" borderId="42" xfId="0" applyFont="1" applyBorder="1" applyAlignment="1">
      <alignment vertical="center"/>
    </xf>
    <xf numFmtId="0" fontId="37" fillId="0" borderId="0" xfId="0" applyFont="1" applyAlignment="1">
      <alignment vertical="center" wrapText="1"/>
    </xf>
    <xf numFmtId="0" fontId="35" fillId="0" borderId="42" xfId="0" applyFont="1" applyBorder="1" applyAlignment="1">
      <alignment vertical="center"/>
    </xf>
    <xf numFmtId="0" fontId="34" fillId="0" borderId="84" xfId="0" applyFont="1" applyBorder="1" applyAlignment="1">
      <alignment vertical="center"/>
    </xf>
    <xf numFmtId="0" fontId="35" fillId="0" borderId="0" xfId="0" applyFont="1" applyAlignment="1">
      <alignment horizontal="center" vertical="center" wrapText="1"/>
    </xf>
    <xf numFmtId="0" fontId="34" fillId="0" borderId="0" xfId="0" applyFont="1" applyAlignment="1">
      <alignment horizontal="right" vertical="top"/>
    </xf>
    <xf numFmtId="0" fontId="34" fillId="0" borderId="7" xfId="0" applyFont="1" applyBorder="1" applyAlignment="1">
      <alignment horizontal="center" vertical="center"/>
    </xf>
    <xf numFmtId="0" fontId="34" fillId="0" borderId="5" xfId="0" applyFont="1" applyBorder="1" applyAlignment="1">
      <alignment horizontal="center" vertical="center"/>
    </xf>
    <xf numFmtId="0" fontId="35" fillId="0" borderId="8"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55" xfId="0" applyFont="1" applyBorder="1" applyAlignment="1">
      <alignment horizontal="center" vertical="center" wrapText="1"/>
    </xf>
    <xf numFmtId="0" fontId="40" fillId="0" borderId="0" xfId="0" applyFont="1" applyAlignment="1">
      <alignment horizontal="center" vertical="center"/>
    </xf>
    <xf numFmtId="0" fontId="41" fillId="0" borderId="73" xfId="0" applyFont="1" applyBorder="1" applyAlignment="1">
      <alignment horizontal="center" vertical="center" wrapText="1"/>
    </xf>
    <xf numFmtId="0" fontId="41" fillId="0" borderId="42" xfId="0" applyFont="1" applyBorder="1" applyAlignment="1">
      <alignment horizontal="center" vertical="center"/>
    </xf>
    <xf numFmtId="0" fontId="35" fillId="0" borderId="84" xfId="0" applyFont="1" applyBorder="1" applyAlignment="1">
      <alignment vertical="center"/>
    </xf>
    <xf numFmtId="0" fontId="34" fillId="0" borderId="84" xfId="0" applyFont="1" applyBorder="1"/>
    <xf numFmtId="0" fontId="35" fillId="6" borderId="0" xfId="0" applyFont="1" applyFill="1" applyAlignment="1">
      <alignment vertical="center"/>
    </xf>
    <xf numFmtId="0" fontId="34" fillId="0" borderId="43" xfId="0" applyFont="1" applyBorder="1" applyAlignment="1">
      <alignment vertical="center"/>
    </xf>
    <xf numFmtId="0" fontId="35" fillId="5" borderId="0" xfId="0" applyFont="1" applyFill="1" applyAlignment="1">
      <alignment vertical="center"/>
    </xf>
    <xf numFmtId="0" fontId="35" fillId="0" borderId="0" xfId="0" applyFont="1" applyAlignment="1">
      <alignment horizontal="right" vertical="center"/>
    </xf>
    <xf numFmtId="0" fontId="34" fillId="0" borderId="0" xfId="0" applyFont="1" applyAlignment="1">
      <alignment vertical="top"/>
    </xf>
    <xf numFmtId="0" fontId="34" fillId="0" borderId="42" xfId="0" applyFont="1" applyBorder="1" applyAlignment="1">
      <alignment horizontal="right" vertical="top"/>
    </xf>
    <xf numFmtId="0" fontId="34" fillId="0" borderId="42" xfId="0" applyFont="1" applyBorder="1"/>
    <xf numFmtId="0" fontId="36" fillId="0" borderId="0" xfId="0" applyFont="1" applyAlignment="1">
      <alignment vertical="center"/>
    </xf>
    <xf numFmtId="0" fontId="34" fillId="0" borderId="2" xfId="0" applyFont="1" applyBorder="1"/>
    <xf numFmtId="0" fontId="34" fillId="0" borderId="2" xfId="0" applyFont="1" applyBorder="1" applyAlignment="1">
      <alignment wrapText="1"/>
    </xf>
    <xf numFmtId="49" fontId="34" fillId="0" borderId="0" xfId="0" applyNumberFormat="1" applyFont="1" applyAlignment="1">
      <alignment horizontal="center" wrapText="1"/>
    </xf>
    <xf numFmtId="49" fontId="35" fillId="0" borderId="0" xfId="0" applyNumberFormat="1" applyFont="1" applyAlignment="1">
      <alignment horizontal="center" vertical="top" wrapText="1"/>
    </xf>
    <xf numFmtId="49" fontId="35" fillId="0" borderId="0" xfId="0" applyNumberFormat="1" applyFont="1" applyAlignment="1">
      <alignment horizontal="center" vertical="top"/>
    </xf>
    <xf numFmtId="49" fontId="34" fillId="0" borderId="0" xfId="0" applyNumberFormat="1" applyFont="1" applyAlignment="1">
      <alignment horizontal="center" vertical="center"/>
    </xf>
    <xf numFmtId="49" fontId="34" fillId="0" borderId="0" xfId="0" applyNumberFormat="1" applyFont="1" applyAlignment="1">
      <alignment horizontal="center"/>
    </xf>
    <xf numFmtId="49" fontId="34" fillId="0" borderId="84" xfId="0" applyNumberFormat="1" applyFont="1" applyBorder="1" applyAlignment="1">
      <alignment horizontal="center" vertical="center"/>
    </xf>
    <xf numFmtId="49" fontId="35" fillId="5" borderId="0" xfId="0" applyNumberFormat="1" applyFont="1" applyFill="1" applyAlignment="1">
      <alignment horizontal="left" vertical="center"/>
    </xf>
    <xf numFmtId="49" fontId="36" fillId="0" borderId="0" xfId="0" applyNumberFormat="1"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left" wrapText="1"/>
    </xf>
    <xf numFmtId="49" fontId="36" fillId="0" borderId="0" xfId="0" applyNumberFormat="1" applyFont="1" applyAlignment="1">
      <alignment horizontal="center" wrapText="1"/>
    </xf>
    <xf numFmtId="0" fontId="36" fillId="0" borderId="0" xfId="0" applyFont="1" applyAlignment="1">
      <alignment wrapText="1"/>
    </xf>
    <xf numFmtId="49" fontId="41" fillId="5" borderId="0" xfId="0" applyNumberFormat="1" applyFont="1" applyFill="1" applyAlignment="1">
      <alignment horizontal="left" vertical="center"/>
    </xf>
    <xf numFmtId="0" fontId="41" fillId="5" borderId="0" xfId="0" applyFont="1" applyFill="1" applyAlignment="1">
      <alignment vertical="center"/>
    </xf>
    <xf numFmtId="49" fontId="44" fillId="0" borderId="0" xfId="0" applyNumberFormat="1" applyFont="1" applyAlignment="1">
      <alignment horizontal="center" wrapText="1"/>
    </xf>
    <xf numFmtId="0" fontId="43" fillId="0" borderId="0" xfId="0" applyFont="1" applyAlignment="1">
      <alignment horizontal="left" vertical="center"/>
    </xf>
    <xf numFmtId="0" fontId="43" fillId="0" borderId="0" xfId="0" applyFont="1" applyAlignment="1">
      <alignment vertical="center"/>
    </xf>
    <xf numFmtId="0" fontId="44" fillId="0" borderId="0" xfId="0" applyFont="1" applyAlignment="1">
      <alignment wrapText="1"/>
    </xf>
    <xf numFmtId="0" fontId="43" fillId="0" borderId="0" xfId="0" applyFont="1" applyAlignment="1">
      <alignment horizontal="left" wrapText="1"/>
    </xf>
    <xf numFmtId="49" fontId="43" fillId="0" borderId="0" xfId="0" applyNumberFormat="1" applyFont="1" applyAlignment="1">
      <alignment horizontal="center" vertical="top" wrapText="1"/>
    </xf>
    <xf numFmtId="0" fontId="43" fillId="0" borderId="42" xfId="0" applyFont="1" applyBorder="1" applyAlignment="1">
      <alignment vertical="center" wrapText="1"/>
    </xf>
    <xf numFmtId="0" fontId="43" fillId="0" borderId="42" xfId="0" applyFont="1" applyBorder="1" applyAlignment="1">
      <alignment horizontal="center" vertical="center"/>
    </xf>
    <xf numFmtId="0" fontId="45" fillId="0" borderId="0" xfId="0" applyFont="1" applyAlignment="1">
      <alignment vertical="center" wrapText="1"/>
    </xf>
    <xf numFmtId="0" fontId="43" fillId="0" borderId="73" xfId="0" applyFont="1" applyBorder="1" applyAlignment="1">
      <alignment horizontal="center" vertical="center" wrapText="1"/>
    </xf>
    <xf numFmtId="0" fontId="44" fillId="0" borderId="7" xfId="0" applyFont="1" applyBorder="1" applyAlignment="1">
      <alignment horizontal="center" vertical="center"/>
    </xf>
    <xf numFmtId="0" fontId="43" fillId="0" borderId="0" xfId="0" applyFont="1" applyAlignment="1">
      <alignment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4" fillId="0" borderId="5" xfId="0" applyFont="1" applyBorder="1" applyAlignment="1">
      <alignment horizontal="center" vertical="center"/>
    </xf>
    <xf numFmtId="0" fontId="43" fillId="0" borderId="88" xfId="0" applyFont="1" applyBorder="1" applyAlignment="1">
      <alignment horizontal="center" vertical="center" wrapText="1"/>
    </xf>
    <xf numFmtId="0" fontId="43" fillId="0" borderId="55" xfId="0" applyFont="1" applyBorder="1" applyAlignment="1">
      <alignment horizontal="center" vertical="center" wrapText="1"/>
    </xf>
    <xf numFmtId="0" fontId="44" fillId="0" borderId="82" xfId="0" applyFont="1" applyBorder="1" applyAlignment="1">
      <alignment horizontal="center" vertical="center"/>
    </xf>
    <xf numFmtId="0" fontId="44" fillId="0" borderId="83" xfId="0" applyFont="1" applyBorder="1" applyAlignment="1">
      <alignment horizontal="center" vertical="center" wrapText="1"/>
    </xf>
    <xf numFmtId="0" fontId="43" fillId="0" borderId="42" xfId="0" applyFont="1" applyBorder="1" applyAlignment="1">
      <alignment horizontal="center" vertical="center" wrapText="1"/>
    </xf>
    <xf numFmtId="49" fontId="43" fillId="0" borderId="0" xfId="0" applyNumberFormat="1" applyFont="1" applyAlignment="1">
      <alignment horizontal="center" vertical="top"/>
    </xf>
    <xf numFmtId="0" fontId="43" fillId="0" borderId="0" xfId="0" applyFont="1" applyAlignment="1">
      <alignment horizontal="center" vertical="center" wrapText="1"/>
    </xf>
    <xf numFmtId="0" fontId="44" fillId="0" borderId="0" xfId="0" applyFont="1" applyAlignment="1">
      <alignment vertical="center"/>
    </xf>
    <xf numFmtId="0" fontId="44" fillId="0" borderId="0" xfId="0" applyFont="1"/>
    <xf numFmtId="0" fontId="44" fillId="0" borderId="42" xfId="0" applyFont="1" applyBorder="1"/>
    <xf numFmtId="0" fontId="44" fillId="0" borderId="2" xfId="0" applyFont="1" applyBorder="1"/>
    <xf numFmtId="0" fontId="44" fillId="0" borderId="2" xfId="0" applyFont="1" applyBorder="1" applyAlignment="1">
      <alignment wrapText="1"/>
    </xf>
    <xf numFmtId="49" fontId="44" fillId="0" borderId="0" xfId="0" applyNumberFormat="1" applyFont="1" applyAlignment="1">
      <alignment horizontal="center" vertical="center"/>
    </xf>
    <xf numFmtId="49" fontId="44" fillId="0" borderId="0" xfId="0" applyNumberFormat="1" applyFont="1" applyAlignment="1">
      <alignment horizontal="center"/>
    </xf>
    <xf numFmtId="0" fontId="44" fillId="0" borderId="42" xfId="0" applyFont="1" applyBorder="1" applyAlignment="1">
      <alignment vertical="center"/>
    </xf>
    <xf numFmtId="49" fontId="44" fillId="0" borderId="84" xfId="0" applyNumberFormat="1" applyFont="1" applyBorder="1" applyAlignment="1">
      <alignment horizontal="center" vertical="center"/>
    </xf>
    <xf numFmtId="0" fontId="43" fillId="0" borderId="84" xfId="0" applyFont="1" applyBorder="1" applyAlignment="1">
      <alignment vertical="center"/>
    </xf>
    <xf numFmtId="0" fontId="44" fillId="0" borderId="84" xfId="0" applyFont="1" applyBorder="1" applyAlignment="1">
      <alignment vertical="center"/>
    </xf>
    <xf numFmtId="0" fontId="44" fillId="0" borderId="84" xfId="0" applyFont="1" applyBorder="1"/>
    <xf numFmtId="0" fontId="43" fillId="6" borderId="0" xfId="0" applyFont="1" applyFill="1" applyAlignment="1">
      <alignment vertical="center"/>
    </xf>
    <xf numFmtId="0" fontId="43" fillId="0" borderId="0" xfId="0" applyFont="1" applyAlignment="1">
      <alignment horizontal="right" vertical="center"/>
    </xf>
    <xf numFmtId="0" fontId="44" fillId="0" borderId="0" xfId="0" applyFont="1" applyAlignment="1">
      <alignment vertical="top"/>
    </xf>
    <xf numFmtId="0" fontId="44" fillId="0" borderId="0" xfId="0" applyFont="1" applyAlignment="1">
      <alignment horizontal="right" vertical="top"/>
    </xf>
    <xf numFmtId="0" fontId="44" fillId="0" borderId="43" xfId="0" applyFont="1" applyBorder="1" applyAlignment="1">
      <alignment vertical="center"/>
    </xf>
    <xf numFmtId="0" fontId="44" fillId="0" borderId="0" xfId="0" applyFont="1" applyAlignment="1">
      <alignment horizontal="left" vertical="center" wrapText="1" indent="17"/>
    </xf>
    <xf numFmtId="0" fontId="43" fillId="0" borderId="0" xfId="0" applyFont="1" applyAlignment="1">
      <alignment horizontal="left" vertical="center" wrapText="1" indent="17"/>
    </xf>
    <xf numFmtId="0" fontId="46" fillId="0" borderId="0" xfId="0" applyFont="1" applyAlignment="1">
      <alignment horizontal="center" vertical="center"/>
    </xf>
    <xf numFmtId="0" fontId="43" fillId="0" borderId="4" xfId="0" applyFont="1" applyBorder="1" applyAlignment="1">
      <alignment horizontal="center" vertical="center" wrapText="1"/>
    </xf>
    <xf numFmtId="0" fontId="44" fillId="0" borderId="4" xfId="0" applyFont="1" applyBorder="1"/>
    <xf numFmtId="0" fontId="47" fillId="0" borderId="0" xfId="0" applyFont="1" applyAlignment="1">
      <alignment vertical="center"/>
    </xf>
    <xf numFmtId="0" fontId="48" fillId="0" borderId="0" xfId="0" applyFont="1" applyAlignment="1">
      <alignment vertical="center"/>
    </xf>
    <xf numFmtId="49" fontId="4" fillId="0" borderId="0" xfId="0" applyNumberFormat="1" applyFont="1" applyAlignment="1">
      <alignment horizontal="left" vertical="top" wrapText="1"/>
    </xf>
    <xf numFmtId="49" fontId="50" fillId="0" borderId="0" xfId="0" applyNumberFormat="1" applyFont="1" applyAlignment="1">
      <alignment horizontal="left" vertical="top"/>
    </xf>
    <xf numFmtId="49" fontId="50" fillId="0" borderId="0" xfId="0" applyNumberFormat="1" applyFont="1" applyAlignment="1">
      <alignment horizontal="left" vertical="top" wrapText="1"/>
    </xf>
    <xf numFmtId="49" fontId="39" fillId="7" borderId="93" xfId="0" applyNumberFormat="1" applyFont="1" applyFill="1" applyBorder="1" applyAlignment="1">
      <alignment horizontal="left" vertical="top" wrapText="1"/>
    </xf>
    <xf numFmtId="49" fontId="39" fillId="7" borderId="93" xfId="0" applyNumberFormat="1" applyFont="1" applyFill="1" applyBorder="1" applyAlignment="1">
      <alignment horizontal="center" vertical="top" wrapText="1"/>
    </xf>
    <xf numFmtId="0" fontId="4" fillId="0" borderId="93" xfId="0" applyFont="1" applyBorder="1" applyAlignment="1">
      <alignment horizontal="left" vertical="top" wrapText="1"/>
    </xf>
    <xf numFmtId="49" fontId="4" fillId="0" borderId="93" xfId="0" applyNumberFormat="1" applyFont="1" applyBorder="1" applyAlignment="1">
      <alignment horizontal="left" vertical="top" wrapText="1"/>
    </xf>
    <xf numFmtId="0" fontId="51" fillId="0" borderId="19" xfId="9" applyFont="1" applyBorder="1" applyAlignment="1">
      <alignment horizontal="center" wrapText="1"/>
    </xf>
    <xf numFmtId="49" fontId="52" fillId="0" borderId="44" xfId="6" applyNumberFormat="1" applyFont="1" applyBorder="1" applyAlignment="1" applyProtection="1">
      <alignment horizontal="center"/>
      <protection locked="0"/>
    </xf>
    <xf numFmtId="0" fontId="12" fillId="10" borderId="0" xfId="7" applyFont="1" applyFill="1"/>
    <xf numFmtId="170" fontId="58" fillId="0" borderId="0" xfId="9" applyNumberFormat="1" applyFont="1"/>
    <xf numFmtId="0" fontId="58" fillId="0" borderId="0" xfId="9" applyFont="1"/>
    <xf numFmtId="0" fontId="59" fillId="0" borderId="0" xfId="9" applyFont="1" applyAlignment="1">
      <alignment horizontal="left"/>
    </xf>
    <xf numFmtId="0" fontId="61" fillId="0" borderId="0" xfId="0" applyFont="1" applyProtection="1">
      <protection locked="0"/>
    </xf>
    <xf numFmtId="166" fontId="61" fillId="0" borderId="0" xfId="0" applyNumberFormat="1" applyFont="1" applyAlignment="1">
      <alignment horizontal="right"/>
    </xf>
    <xf numFmtId="0" fontId="59" fillId="0" borderId="4" xfId="9" applyFont="1" applyBorder="1" applyAlignment="1">
      <alignment horizontal="left"/>
    </xf>
    <xf numFmtId="0" fontId="61" fillId="0" borderId="0" xfId="0" applyFont="1" applyAlignment="1">
      <alignment horizontal="right"/>
    </xf>
    <xf numFmtId="0" fontId="59" fillId="0" borderId="0" xfId="9" applyFont="1"/>
    <xf numFmtId="0" fontId="59" fillId="0" borderId="17" xfId="9" applyFont="1" applyBorder="1"/>
    <xf numFmtId="0" fontId="59" fillId="0" borderId="39" xfId="9" applyFont="1" applyBorder="1" applyAlignment="1">
      <alignment horizontal="center"/>
    </xf>
    <xf numFmtId="0" fontId="59" fillId="0" borderId="19" xfId="9" applyFont="1" applyBorder="1" applyAlignment="1">
      <alignment horizontal="center"/>
    </xf>
    <xf numFmtId="0" fontId="59" fillId="0" borderId="32" xfId="9" applyFont="1" applyBorder="1" applyAlignment="1">
      <alignment horizontal="center" wrapText="1"/>
    </xf>
    <xf numFmtId="0" fontId="59" fillId="0" borderId="0" xfId="9" applyFont="1" applyAlignment="1">
      <alignment horizontal="center" wrapText="1"/>
    </xf>
    <xf numFmtId="0" fontId="58" fillId="0" borderId="20" xfId="9" applyFont="1" applyBorder="1" applyAlignment="1">
      <alignment horizontal="right"/>
    </xf>
    <xf numFmtId="2" fontId="58" fillId="0" borderId="19" xfId="1" applyNumberFormat="1" applyFont="1" applyBorder="1" applyAlignment="1">
      <alignment horizontal="center"/>
    </xf>
    <xf numFmtId="41" fontId="58" fillId="0" borderId="5" xfId="9" applyNumberFormat="1" applyFont="1" applyBorder="1"/>
    <xf numFmtId="9" fontId="58" fillId="0" borderId="19" xfId="10" applyFont="1" applyBorder="1" applyAlignment="1">
      <alignment horizontal="center"/>
    </xf>
    <xf numFmtId="41" fontId="58" fillId="0" borderId="21" xfId="9" applyNumberFormat="1" applyFont="1" applyBorder="1"/>
    <xf numFmtId="0" fontId="58" fillId="0" borderId="63" xfId="9" applyFont="1" applyBorder="1" applyAlignment="1">
      <alignment horizontal="right"/>
    </xf>
    <xf numFmtId="2" fontId="58" fillId="0" borderId="26" xfId="9" applyNumberFormat="1" applyFont="1" applyBorder="1" applyAlignment="1">
      <alignment horizontal="center"/>
    </xf>
    <xf numFmtId="41" fontId="58" fillId="0" borderId="25" xfId="9" applyNumberFormat="1" applyFont="1" applyBorder="1"/>
    <xf numFmtId="9" fontId="58" fillId="0" borderId="26" xfId="10" applyFont="1" applyBorder="1" applyAlignment="1">
      <alignment horizontal="center"/>
    </xf>
    <xf numFmtId="2" fontId="59" fillId="0" borderId="22" xfId="9" applyNumberFormat="1" applyFont="1" applyBorder="1" applyAlignment="1">
      <alignment horizontal="center"/>
    </xf>
    <xf numFmtId="41" fontId="59" fillId="0" borderId="58" xfId="9" applyNumberFormat="1" applyFont="1" applyBorder="1"/>
    <xf numFmtId="9" fontId="59" fillId="0" borderId="22" xfId="9" applyNumberFormat="1" applyFont="1" applyBorder="1" applyAlignment="1">
      <alignment horizontal="center"/>
    </xf>
    <xf numFmtId="170" fontId="59" fillId="0" borderId="0" xfId="9" applyNumberFormat="1" applyFont="1"/>
    <xf numFmtId="0" fontId="58" fillId="0" borderId="24" xfId="9" applyFont="1" applyBorder="1"/>
    <xf numFmtId="0" fontId="58" fillId="0" borderId="27" xfId="9" applyFont="1" applyBorder="1"/>
    <xf numFmtId="0" fontId="59" fillId="0" borderId="23" xfId="9" applyFont="1" applyBorder="1" applyAlignment="1">
      <alignment horizontal="center"/>
    </xf>
    <xf numFmtId="0" fontId="59" fillId="0" borderId="17" xfId="9" applyFont="1" applyBorder="1" applyAlignment="1">
      <alignment horizontal="center" wrapText="1"/>
    </xf>
    <xf numFmtId="0" fontId="61" fillId="0" borderId="28" xfId="9" applyFont="1" applyBorder="1"/>
    <xf numFmtId="41" fontId="58" fillId="0" borderId="4" xfId="9" applyNumberFormat="1" applyFont="1" applyBorder="1"/>
    <xf numFmtId="9" fontId="58" fillId="0" borderId="19" xfId="9" applyNumberFormat="1" applyFont="1" applyBorder="1" applyAlignment="1">
      <alignment horizontal="center"/>
    </xf>
    <xf numFmtId="0" fontId="61" fillId="0" borderId="16" xfId="0" applyFont="1" applyBorder="1" applyAlignment="1">
      <alignment horizontal="left" indent="1"/>
    </xf>
    <xf numFmtId="0" fontId="61" fillId="0" borderId="28" xfId="9" quotePrefix="1" applyFont="1" applyBorder="1"/>
    <xf numFmtId="41" fontId="58" fillId="0" borderId="108" xfId="9" applyNumberFormat="1" applyFont="1" applyBorder="1"/>
    <xf numFmtId="9" fontId="58" fillId="0" borderId="109" xfId="9" applyNumberFormat="1" applyFont="1" applyBorder="1" applyAlignment="1">
      <alignment horizontal="center"/>
    </xf>
    <xf numFmtId="41" fontId="58" fillId="0" borderId="81" xfId="9" applyNumberFormat="1" applyFont="1" applyBorder="1"/>
    <xf numFmtId="0" fontId="58" fillId="0" borderId="42" xfId="9" applyFont="1" applyBorder="1"/>
    <xf numFmtId="42" fontId="58" fillId="0" borderId="42" xfId="9" applyNumberFormat="1" applyFont="1" applyBorder="1"/>
    <xf numFmtId="9" fontId="58" fillId="0" borderId="42" xfId="9" applyNumberFormat="1" applyFont="1" applyBorder="1" applyAlignment="1">
      <alignment horizontal="center"/>
    </xf>
    <xf numFmtId="37" fontId="58" fillId="0" borderId="42" xfId="9" applyNumberFormat="1" applyFont="1" applyBorder="1"/>
    <xf numFmtId="41" fontId="58" fillId="0" borderId="29" xfId="9" applyNumberFormat="1" applyFont="1" applyBorder="1"/>
    <xf numFmtId="0" fontId="59" fillId="0" borderId="51" xfId="9" applyFont="1" applyBorder="1" applyAlignment="1">
      <alignment horizontal="left"/>
    </xf>
    <xf numFmtId="171" fontId="58" fillId="0" borderId="107" xfId="10" applyNumberFormat="1" applyFont="1" applyBorder="1" applyAlignment="1">
      <alignment horizontal="center"/>
    </xf>
    <xf numFmtId="171" fontId="58" fillId="0" borderId="0" xfId="9" applyNumberFormat="1" applyFont="1" applyAlignment="1">
      <alignment horizontal="center"/>
    </xf>
    <xf numFmtId="0" fontId="59" fillId="0" borderId="11" xfId="9" applyFont="1" applyBorder="1"/>
    <xf numFmtId="8" fontId="58" fillId="0" borderId="0" xfId="9" applyNumberFormat="1" applyFont="1"/>
    <xf numFmtId="8" fontId="58" fillId="0" borderId="12" xfId="9" applyNumberFormat="1" applyFont="1" applyBorder="1"/>
    <xf numFmtId="164" fontId="58" fillId="0" borderId="0" xfId="9" applyNumberFormat="1" applyFont="1"/>
    <xf numFmtId="0" fontId="59" fillId="0" borderId="99" xfId="9" applyFont="1" applyBorder="1"/>
    <xf numFmtId="0" fontId="59" fillId="0" borderId="100" xfId="9" applyFont="1" applyBorder="1"/>
    <xf numFmtId="0" fontId="65" fillId="0" borderId="100" xfId="9" applyFont="1" applyBorder="1"/>
    <xf numFmtId="170" fontId="58" fillId="0" borderId="100" xfId="9" applyNumberFormat="1" applyFont="1" applyBorder="1"/>
    <xf numFmtId="0" fontId="58" fillId="0" borderId="100" xfId="9" applyFont="1" applyBorder="1"/>
    <xf numFmtId="0" fontId="58" fillId="0" borderId="101" xfId="9" applyFont="1" applyBorder="1"/>
    <xf numFmtId="49" fontId="58" fillId="0" borderId="102" xfId="9" applyNumberFormat="1" applyFont="1" applyBorder="1" applyAlignment="1">
      <alignment vertical="top" wrapText="1"/>
    </xf>
    <xf numFmtId="49" fontId="58" fillId="0" borderId="0" xfId="9" applyNumberFormat="1" applyFont="1"/>
    <xf numFmtId="49" fontId="58" fillId="0" borderId="103" xfId="9" applyNumberFormat="1" applyFont="1" applyBorder="1"/>
    <xf numFmtId="0" fontId="58" fillId="0" borderId="102" xfId="9" applyFont="1" applyBorder="1"/>
    <xf numFmtId="0" fontId="58" fillId="0" borderId="94" xfId="9" applyFont="1" applyBorder="1"/>
    <xf numFmtId="0" fontId="58" fillId="0" borderId="103" xfId="9" applyFont="1" applyBorder="1"/>
    <xf numFmtId="176" fontId="58" fillId="8" borderId="96" xfId="9" applyNumberFormat="1" applyFont="1" applyFill="1" applyBorder="1"/>
    <xf numFmtId="176" fontId="58" fillId="0" borderId="97" xfId="9" applyNumberFormat="1" applyFont="1" applyBorder="1"/>
    <xf numFmtId="176" fontId="58" fillId="0" borderId="0" xfId="9" applyNumberFormat="1" applyFont="1"/>
    <xf numFmtId="176" fontId="58" fillId="0" borderId="95" xfId="9" applyNumberFormat="1" applyFont="1" applyBorder="1"/>
    <xf numFmtId="176" fontId="58" fillId="9" borderId="96" xfId="9" applyNumberFormat="1" applyFont="1" applyFill="1" applyBorder="1"/>
    <xf numFmtId="176" fontId="58" fillId="0" borderId="96" xfId="9" applyNumberFormat="1" applyFont="1" applyBorder="1"/>
    <xf numFmtId="0" fontId="58" fillId="0" borderId="104" xfId="9" applyFont="1" applyBorder="1"/>
    <xf numFmtId="0" fontId="58" fillId="0" borderId="105" xfId="9" applyFont="1" applyBorder="1"/>
    <xf numFmtId="170" fontId="58" fillId="0" borderId="105" xfId="9" applyNumberFormat="1" applyFont="1" applyBorder="1"/>
    <xf numFmtId="0" fontId="58" fillId="0" borderId="106" xfId="9" applyFont="1" applyBorder="1"/>
    <xf numFmtId="0" fontId="61" fillId="0" borderId="0" xfId="6" applyFont="1"/>
    <xf numFmtId="0" fontId="61" fillId="0" borderId="0" xfId="6" applyFont="1" applyAlignment="1">
      <alignment wrapText="1"/>
    </xf>
    <xf numFmtId="0" fontId="61" fillId="0" borderId="4" xfId="6" applyFont="1" applyBorder="1" applyAlignment="1">
      <alignment horizontal="left"/>
    </xf>
    <xf numFmtId="0" fontId="61" fillId="0" borderId="4" xfId="0" applyFont="1" applyBorder="1" applyAlignment="1">
      <alignment horizontal="left"/>
    </xf>
    <xf numFmtId="0" fontId="61" fillId="0" borderId="0" xfId="0" applyFont="1"/>
    <xf numFmtId="0" fontId="61" fillId="0" borderId="0" xfId="6" applyFont="1" applyAlignment="1">
      <alignment horizontal="right"/>
    </xf>
    <xf numFmtId="166" fontId="61" fillId="0" borderId="4" xfId="0" applyNumberFormat="1" applyFont="1" applyBorder="1"/>
    <xf numFmtId="0" fontId="61" fillId="0" borderId="89" xfId="6" applyFont="1" applyBorder="1" applyAlignment="1">
      <alignment horizontal="left"/>
    </xf>
    <xf numFmtId="0" fontId="61" fillId="0" borderId="0" xfId="6" applyFont="1" applyAlignment="1">
      <alignment horizontal="left"/>
    </xf>
    <xf numFmtId="166" fontId="61" fillId="0" borderId="89" xfId="0" applyNumberFormat="1" applyFont="1" applyBorder="1" applyAlignment="1">
      <alignment horizontal="right"/>
    </xf>
    <xf numFmtId="0" fontId="61" fillId="0" borderId="42" xfId="6" applyFont="1" applyBorder="1" applyAlignment="1">
      <alignment horizontal="left"/>
    </xf>
    <xf numFmtId="0" fontId="61" fillId="0" borderId="42" xfId="6" applyFont="1" applyBorder="1" applyAlignment="1">
      <alignment wrapText="1"/>
    </xf>
    <xf numFmtId="49" fontId="52" fillId="0" borderId="50" xfId="6" applyNumberFormat="1" applyFont="1" applyBorder="1" applyAlignment="1" applyProtection="1">
      <alignment horizontal="center" wrapText="1"/>
      <protection locked="0"/>
    </xf>
    <xf numFmtId="49" fontId="60" fillId="0" borderId="44" xfId="6" applyNumberFormat="1" applyFont="1" applyBorder="1" applyAlignment="1" applyProtection="1">
      <alignment horizontal="center"/>
      <protection locked="0"/>
    </xf>
    <xf numFmtId="42" fontId="61" fillId="0" borderId="70" xfId="1" applyNumberFormat="1" applyFont="1" applyFill="1" applyBorder="1" applyAlignment="1"/>
    <xf numFmtId="49" fontId="67" fillId="0" borderId="0" xfId="0" applyNumberFormat="1" applyFont="1"/>
    <xf numFmtId="42" fontId="60" fillId="0" borderId="44" xfId="1" applyNumberFormat="1" applyFont="1" applyFill="1" applyBorder="1" applyAlignment="1"/>
    <xf numFmtId="171" fontId="61" fillId="0" borderId="71" xfId="10" applyNumberFormat="1" applyFont="1" applyFill="1" applyBorder="1" applyAlignment="1">
      <alignment horizontal="center"/>
    </xf>
    <xf numFmtId="42" fontId="61" fillId="0" borderId="50" xfId="1" applyNumberFormat="1" applyFont="1" applyFill="1" applyBorder="1" applyAlignment="1" applyProtection="1">
      <protection locked="0"/>
    </xf>
    <xf numFmtId="42" fontId="61" fillId="0" borderId="44" xfId="1" applyNumberFormat="1" applyFont="1" applyFill="1" applyBorder="1" applyAlignment="1" applyProtection="1">
      <protection locked="0"/>
    </xf>
    <xf numFmtId="42" fontId="61" fillId="0" borderId="88" xfId="1" applyNumberFormat="1" applyFont="1" applyFill="1" applyBorder="1" applyAlignment="1" applyProtection="1">
      <protection locked="0"/>
    </xf>
    <xf numFmtId="42" fontId="60" fillId="0" borderId="71" xfId="1" applyNumberFormat="1" applyFont="1" applyFill="1" applyBorder="1" applyAlignment="1"/>
    <xf numFmtId="42" fontId="60" fillId="0" borderId="37" xfId="1" applyNumberFormat="1" applyFont="1" applyFill="1" applyBorder="1" applyAlignment="1"/>
    <xf numFmtId="0" fontId="60" fillId="0" borderId="0" xfId="6" applyFont="1"/>
    <xf numFmtId="42" fontId="61" fillId="0" borderId="8" xfId="1" applyNumberFormat="1" applyFont="1" applyFill="1" applyBorder="1" applyAlignment="1" applyProtection="1">
      <protection locked="0"/>
    </xf>
    <xf numFmtId="42" fontId="61" fillId="0" borderId="48" xfId="1" applyNumberFormat="1" applyFont="1" applyFill="1" applyBorder="1" applyAlignment="1" applyProtection="1">
      <protection locked="0"/>
    </xf>
    <xf numFmtId="42" fontId="60" fillId="0" borderId="72" xfId="1" applyNumberFormat="1" applyFont="1" applyFill="1" applyBorder="1" applyAlignment="1"/>
    <xf numFmtId="42" fontId="60" fillId="0" borderId="52" xfId="1" applyNumberFormat="1" applyFont="1" applyFill="1" applyBorder="1" applyAlignment="1"/>
    <xf numFmtId="42" fontId="60" fillId="0" borderId="40" xfId="1" applyNumberFormat="1" applyFont="1" applyFill="1" applyBorder="1" applyAlignment="1"/>
    <xf numFmtId="43" fontId="61" fillId="0" borderId="7" xfId="0" applyNumberFormat="1" applyFont="1" applyBorder="1" applyAlignment="1">
      <alignment horizontal="left"/>
    </xf>
    <xf numFmtId="43" fontId="61" fillId="0" borderId="8" xfId="0" applyNumberFormat="1" applyFont="1" applyBorder="1" applyAlignment="1">
      <alignment horizontal="left"/>
    </xf>
    <xf numFmtId="43" fontId="60" fillId="0" borderId="17" xfId="1" applyNumberFormat="1" applyFont="1" applyFill="1" applyBorder="1" applyAlignment="1">
      <alignment horizontal="left"/>
    </xf>
    <xf numFmtId="43" fontId="60" fillId="0" borderId="10" xfId="1" applyNumberFormat="1" applyFont="1" applyFill="1" applyBorder="1" applyAlignment="1">
      <alignment horizontal="left"/>
    </xf>
    <xf numFmtId="43" fontId="60" fillId="0" borderId="60" xfId="1" applyNumberFormat="1" applyFont="1" applyFill="1" applyBorder="1" applyAlignment="1">
      <alignment horizontal="left"/>
    </xf>
    <xf numFmtId="43" fontId="60" fillId="0" borderId="12" xfId="1" applyNumberFormat="1" applyFont="1" applyFill="1" applyBorder="1" applyAlignment="1">
      <alignment horizontal="left"/>
    </xf>
    <xf numFmtId="0" fontId="61" fillId="0" borderId="49" xfId="6" applyFont="1" applyBorder="1" applyAlignment="1">
      <alignment horizontal="center"/>
    </xf>
    <xf numFmtId="3" fontId="60" fillId="0" borderId="49" xfId="1" applyNumberFormat="1" applyFont="1" applyFill="1" applyBorder="1" applyAlignment="1"/>
    <xf numFmtId="0" fontId="60" fillId="0" borderId="0" xfId="6" applyFont="1" applyAlignment="1">
      <alignment wrapText="1"/>
    </xf>
    <xf numFmtId="0" fontId="61" fillId="0" borderId="16" xfId="0" applyFont="1" applyBorder="1" applyAlignment="1" applyProtection="1">
      <alignment horizontal="right"/>
      <protection locked="0"/>
    </xf>
    <xf numFmtId="0" fontId="61" fillId="0" borderId="5" xfId="0" applyFont="1" applyBorder="1" applyAlignment="1">
      <alignment horizontal="right"/>
    </xf>
    <xf numFmtId="170" fontId="60" fillId="0" borderId="61" xfId="6" applyNumberFormat="1" applyFont="1" applyBorder="1" applyAlignment="1">
      <alignment horizontal="center" wrapText="1"/>
    </xf>
    <xf numFmtId="2" fontId="61" fillId="0" borderId="14" xfId="11" applyNumberFormat="1" applyFont="1" applyFill="1" applyBorder="1" applyAlignment="1">
      <alignment horizontal="center"/>
    </xf>
    <xf numFmtId="3" fontId="61" fillId="0" borderId="14" xfId="11" applyNumberFormat="1" applyFont="1" applyFill="1" applyBorder="1" applyAlignment="1">
      <alignment horizontal="center"/>
    </xf>
    <xf numFmtId="4" fontId="61" fillId="0" borderId="14" xfId="11" applyNumberFormat="1" applyFont="1" applyFill="1" applyBorder="1" applyAlignment="1">
      <alignment horizontal="center"/>
    </xf>
    <xf numFmtId="170" fontId="60" fillId="0" borderId="15" xfId="4" applyNumberFormat="1" applyFont="1" applyFill="1" applyBorder="1" applyAlignment="1">
      <alignment horizontal="center"/>
    </xf>
    <xf numFmtId="170" fontId="61" fillId="0" borderId="0" xfId="11" applyNumberFormat="1" applyFont="1" applyFill="1"/>
    <xf numFmtId="0" fontId="60" fillId="0" borderId="0" xfId="9" applyFont="1" applyAlignment="1">
      <alignment horizontal="right"/>
    </xf>
    <xf numFmtId="0" fontId="61" fillId="0" borderId="4" xfId="0" applyFont="1" applyBorder="1" applyAlignment="1">
      <alignment horizontal="right"/>
    </xf>
    <xf numFmtId="166" fontId="61" fillId="0" borderId="4" xfId="0" applyNumberFormat="1" applyFont="1" applyBorder="1" applyAlignment="1">
      <alignment horizontal="center"/>
    </xf>
    <xf numFmtId="166" fontId="61" fillId="0" borderId="5" xfId="0" applyNumberFormat="1" applyFont="1" applyBorder="1" applyAlignment="1">
      <alignment horizontal="center"/>
    </xf>
    <xf numFmtId="0" fontId="60" fillId="0" borderId="0" xfId="0" applyFont="1"/>
    <xf numFmtId="170" fontId="61" fillId="0" borderId="0" xfId="0" applyNumberFormat="1" applyFont="1"/>
    <xf numFmtId="3" fontId="61" fillId="0" borderId="0" xfId="0" applyNumberFormat="1" applyFont="1"/>
    <xf numFmtId="168" fontId="61" fillId="0" borderId="0" xfId="0" applyNumberFormat="1" applyFont="1"/>
    <xf numFmtId="168" fontId="57" fillId="0" borderId="0" xfId="0" applyNumberFormat="1" applyFont="1"/>
    <xf numFmtId="0" fontId="61" fillId="0" borderId="0" xfId="11" applyNumberFormat="1" applyFont="1" applyFill="1" applyBorder="1" applyAlignment="1">
      <alignment horizontal="center"/>
    </xf>
    <xf numFmtId="3" fontId="61" fillId="0" borderId="0" xfId="11" applyNumberFormat="1" applyFont="1" applyFill="1" applyBorder="1" applyAlignment="1">
      <alignment horizontal="center"/>
    </xf>
    <xf numFmtId="170" fontId="60" fillId="0" borderId="0" xfId="4" applyNumberFormat="1" applyFont="1" applyFill="1" applyBorder="1" applyAlignment="1">
      <alignment horizontal="center"/>
    </xf>
    <xf numFmtId="0" fontId="60" fillId="0" borderId="0" xfId="0" applyFont="1" applyAlignment="1">
      <alignment horizontal="right"/>
    </xf>
    <xf numFmtId="2" fontId="60" fillId="0" borderId="0" xfId="11" applyNumberFormat="1" applyFont="1" applyFill="1" applyBorder="1" applyAlignment="1">
      <alignment horizontal="center"/>
    </xf>
    <xf numFmtId="4" fontId="60" fillId="0" borderId="0" xfId="0" applyNumberFormat="1" applyFont="1" applyAlignment="1">
      <alignment horizontal="center"/>
    </xf>
    <xf numFmtId="43" fontId="60" fillId="0" borderId="0" xfId="11" applyFont="1" applyFill="1" applyBorder="1"/>
    <xf numFmtId="170" fontId="60" fillId="0" borderId="0" xfId="11" applyNumberFormat="1" applyFont="1" applyFill="1" applyBorder="1"/>
    <xf numFmtId="0" fontId="69" fillId="0" borderId="0" xfId="0" applyFont="1"/>
    <xf numFmtId="10" fontId="70" fillId="0" borderId="0" xfId="10" applyNumberFormat="1" applyFont="1" applyFill="1" applyBorder="1"/>
    <xf numFmtId="42" fontId="60" fillId="0" borderId="0" xfId="4" applyNumberFormat="1" applyFont="1" applyFill="1" applyBorder="1" applyAlignment="1">
      <alignment horizontal="right"/>
    </xf>
    <xf numFmtId="0" fontId="61" fillId="0" borderId="0" xfId="11" applyNumberFormat="1" applyFont="1" applyFill="1" applyBorder="1"/>
    <xf numFmtId="165" fontId="61" fillId="0" borderId="0" xfId="11" applyNumberFormat="1" applyFont="1" applyFill="1" applyBorder="1"/>
    <xf numFmtId="0" fontId="61" fillId="0" borderId="1" xfId="0" applyFont="1" applyBorder="1"/>
    <xf numFmtId="0" fontId="61" fillId="0" borderId="2" xfId="0" applyFont="1" applyBorder="1"/>
    <xf numFmtId="0" fontId="60" fillId="0" borderId="2" xfId="0" applyFont="1" applyBorder="1" applyAlignment="1">
      <alignment horizontal="right"/>
    </xf>
    <xf numFmtId="170" fontId="60" fillId="0" borderId="3" xfId="11" applyNumberFormat="1" applyFont="1" applyFill="1" applyBorder="1"/>
    <xf numFmtId="170" fontId="61" fillId="0" borderId="0" xfId="11" applyNumberFormat="1" applyFont="1" applyFill="1" applyBorder="1" applyAlignment="1">
      <alignment horizontal="left"/>
    </xf>
    <xf numFmtId="0" fontId="61" fillId="0" borderId="0" xfId="0" applyFont="1" applyAlignment="1">
      <alignment wrapText="1"/>
    </xf>
    <xf numFmtId="0" fontId="60" fillId="0" borderId="4" xfId="0" applyFont="1" applyBorder="1" applyAlignment="1">
      <alignment horizontal="left"/>
    </xf>
    <xf numFmtId="0" fontId="61" fillId="0" borderId="0" xfId="0" applyFont="1" applyAlignment="1">
      <alignment horizontal="center"/>
    </xf>
    <xf numFmtId="0" fontId="61" fillId="0" borderId="0" xfId="0" applyFont="1" applyAlignment="1">
      <alignment horizontal="center" wrapText="1"/>
    </xf>
    <xf numFmtId="170" fontId="61" fillId="0" borderId="0" xfId="11" applyNumberFormat="1" applyFont="1" applyFill="1" applyBorder="1" applyAlignment="1">
      <alignment horizontal="center"/>
    </xf>
    <xf numFmtId="0" fontId="60" fillId="0" borderId="0" xfId="0" applyFont="1" applyAlignment="1">
      <alignment horizontal="left"/>
    </xf>
    <xf numFmtId="0" fontId="60" fillId="0" borderId="0" xfId="0" applyFont="1" applyAlignment="1">
      <alignment horizontal="center"/>
    </xf>
    <xf numFmtId="170" fontId="60" fillId="0" borderId="0" xfId="11" applyNumberFormat="1" applyFont="1" applyFill="1" applyAlignment="1">
      <alignment horizontal="center"/>
    </xf>
    <xf numFmtId="0" fontId="61" fillId="0" borderId="17" xfId="0" applyFont="1" applyBorder="1" applyAlignment="1">
      <alignment horizontal="center"/>
    </xf>
    <xf numFmtId="170" fontId="61" fillId="0" borderId="17" xfId="11" applyNumberFormat="1" applyFont="1" applyFill="1" applyBorder="1" applyAlignment="1">
      <alignment horizontal="center"/>
    </xf>
    <xf numFmtId="0" fontId="60" fillId="0" borderId="4" xfId="0" applyFont="1" applyBorder="1" applyAlignment="1">
      <alignment horizontal="right"/>
    </xf>
    <xf numFmtId="170" fontId="60" fillId="0" borderId="4" xfId="11" applyNumberFormat="1" applyFont="1" applyFill="1" applyBorder="1"/>
    <xf numFmtId="0" fontId="61" fillId="0" borderId="4" xfId="0" applyFont="1" applyBorder="1" applyAlignment="1">
      <alignment wrapText="1"/>
    </xf>
    <xf numFmtId="0" fontId="61" fillId="0" borderId="4" xfId="0" applyFont="1" applyBorder="1"/>
    <xf numFmtId="170" fontId="61" fillId="0" borderId="0" xfId="11" applyNumberFormat="1" applyFont="1" applyFill="1" applyBorder="1"/>
    <xf numFmtId="170" fontId="60" fillId="0" borderId="0" xfId="11" applyNumberFormat="1" applyFont="1" applyFill="1" applyBorder="1" applyAlignment="1">
      <alignment horizontal="center"/>
    </xf>
    <xf numFmtId="0" fontId="61" fillId="0" borderId="17" xfId="0" applyFont="1" applyBorder="1" applyAlignment="1">
      <alignment horizontal="center" wrapText="1"/>
    </xf>
    <xf numFmtId="170" fontId="61" fillId="0" borderId="17" xfId="11" applyNumberFormat="1" applyFont="1" applyFill="1" applyBorder="1" applyAlignment="1">
      <alignment horizontal="center" wrapText="1"/>
    </xf>
    <xf numFmtId="165" fontId="61" fillId="0" borderId="0" xfId="11" applyNumberFormat="1" applyFont="1" applyFill="1" applyBorder="1" applyAlignment="1">
      <alignment horizontal="center"/>
    </xf>
    <xf numFmtId="0" fontId="60" fillId="0" borderId="1" xfId="0" applyFont="1" applyBorder="1" applyAlignment="1">
      <alignment horizontal="right"/>
    </xf>
    <xf numFmtId="8" fontId="60" fillId="0" borderId="0" xfId="4" applyFont="1" applyFill="1" applyBorder="1"/>
    <xf numFmtId="0" fontId="61" fillId="0" borderId="16" xfId="0" applyFont="1" applyBorder="1"/>
    <xf numFmtId="8" fontId="61" fillId="0" borderId="5" xfId="4" applyFont="1" applyFill="1" applyBorder="1"/>
    <xf numFmtId="0" fontId="61" fillId="0" borderId="5" xfId="0" applyFont="1" applyBorder="1"/>
    <xf numFmtId="0" fontId="61" fillId="0" borderId="21" xfId="0" applyFont="1" applyBorder="1"/>
    <xf numFmtId="170" fontId="61" fillId="0" borderId="17" xfId="11" applyNumberFormat="1" applyFont="1" applyFill="1" applyBorder="1"/>
    <xf numFmtId="0" fontId="61" fillId="0" borderId="20" xfId="0" applyFont="1" applyBorder="1"/>
    <xf numFmtId="8" fontId="61" fillId="0" borderId="4" xfId="4" applyFont="1" applyFill="1" applyBorder="1"/>
    <xf numFmtId="0" fontId="61" fillId="0" borderId="38" xfId="0" applyFont="1" applyBorder="1"/>
    <xf numFmtId="170" fontId="61" fillId="0" borderId="49" xfId="11" applyNumberFormat="1" applyFont="1" applyFill="1" applyBorder="1"/>
    <xf numFmtId="8" fontId="61" fillId="0" borderId="0" xfId="4" applyFont="1" applyFill="1" applyBorder="1"/>
    <xf numFmtId="5" fontId="61" fillId="0" borderId="0" xfId="6" applyNumberFormat="1" applyFont="1"/>
    <xf numFmtId="0" fontId="61" fillId="0" borderId="0" xfId="6" applyFont="1" applyAlignment="1">
      <alignment vertical="top"/>
    </xf>
    <xf numFmtId="0" fontId="60" fillId="0" borderId="52" xfId="0" applyFont="1" applyBorder="1" applyAlignment="1">
      <alignment horizontal="right"/>
    </xf>
    <xf numFmtId="0" fontId="71" fillId="0" borderId="1" xfId="0" applyFont="1" applyBorder="1" applyAlignment="1">
      <alignment horizontal="right"/>
    </xf>
    <xf numFmtId="170" fontId="71" fillId="0" borderId="3" xfId="11" applyNumberFormat="1" applyFont="1" applyFill="1" applyBorder="1"/>
    <xf numFmtId="42" fontId="60" fillId="0" borderId="14" xfId="1" applyNumberFormat="1" applyFont="1" applyFill="1" applyBorder="1" applyAlignment="1">
      <alignment horizontal="left"/>
    </xf>
    <xf numFmtId="42" fontId="60" fillId="0" borderId="51" xfId="1" applyNumberFormat="1" applyFont="1" applyFill="1" applyBorder="1" applyAlignment="1">
      <alignment horizontal="left"/>
    </xf>
    <xf numFmtId="42" fontId="60" fillId="0" borderId="15" xfId="1" applyNumberFormat="1" applyFont="1" applyFill="1" applyBorder="1" applyAlignment="1">
      <alignment horizontal="left"/>
    </xf>
    <xf numFmtId="0" fontId="72" fillId="0" borderId="0" xfId="6" applyFont="1" applyAlignment="1">
      <alignment wrapText="1"/>
    </xf>
    <xf numFmtId="41" fontId="61" fillId="0" borderId="7" xfId="0" applyNumberFormat="1" applyFont="1" applyBorder="1" applyAlignment="1">
      <alignment horizontal="left"/>
    </xf>
    <xf numFmtId="41" fontId="61" fillId="0" borderId="8" xfId="0" applyNumberFormat="1" applyFont="1" applyBorder="1" applyAlignment="1">
      <alignment horizontal="left"/>
    </xf>
    <xf numFmtId="41" fontId="61" fillId="0" borderId="17" xfId="1" applyNumberFormat="1" applyFont="1" applyFill="1" applyBorder="1" applyAlignment="1">
      <alignment horizontal="left"/>
    </xf>
    <xf numFmtId="41" fontId="61" fillId="0" borderId="4" xfId="1" applyNumberFormat="1" applyFont="1" applyFill="1" applyBorder="1" applyAlignment="1">
      <alignment horizontal="left"/>
    </xf>
    <xf numFmtId="41" fontId="61" fillId="0" borderId="5" xfId="1" applyNumberFormat="1" applyFont="1" applyFill="1" applyBorder="1" applyAlignment="1">
      <alignment horizontal="left"/>
    </xf>
    <xf numFmtId="41" fontId="61" fillId="0" borderId="60" xfId="1" applyNumberFormat="1" applyFont="1" applyFill="1" applyBorder="1" applyAlignment="1">
      <alignment horizontal="left"/>
    </xf>
    <xf numFmtId="41" fontId="61" fillId="0" borderId="0" xfId="1" applyNumberFormat="1" applyFont="1" applyFill="1" applyBorder="1" applyAlignment="1">
      <alignment horizontal="left"/>
    </xf>
    <xf numFmtId="0" fontId="59" fillId="0" borderId="5" xfId="9" applyFont="1" applyBorder="1" applyAlignment="1">
      <alignment horizontal="left"/>
    </xf>
    <xf numFmtId="0" fontId="74" fillId="0" borderId="0" xfId="6" applyFont="1"/>
    <xf numFmtId="0" fontId="73" fillId="0" borderId="0" xfId="6" applyFont="1"/>
    <xf numFmtId="0" fontId="75" fillId="0" borderId="0" xfId="6" applyFont="1"/>
    <xf numFmtId="10" fontId="60" fillId="0" borderId="0" xfId="10" applyNumberFormat="1" applyFont="1" applyFill="1" applyBorder="1"/>
    <xf numFmtId="0" fontId="79" fillId="11" borderId="17" xfId="9" applyFont="1" applyFill="1" applyBorder="1"/>
    <xf numFmtId="0" fontId="60" fillId="11" borderId="45" xfId="6" applyFont="1" applyFill="1" applyBorder="1" applyAlignment="1">
      <alignment horizontal="left"/>
    </xf>
    <xf numFmtId="0" fontId="60" fillId="11" borderId="43" xfId="6" applyFont="1" applyFill="1" applyBorder="1" applyAlignment="1">
      <alignment horizontal="left"/>
    </xf>
    <xf numFmtId="0" fontId="60" fillId="11" borderId="0" xfId="6" applyFont="1" applyFill="1" applyAlignment="1">
      <alignment horizontal="left"/>
    </xf>
    <xf numFmtId="0" fontId="60" fillId="11" borderId="0" xfId="6" applyFont="1" applyFill="1" applyAlignment="1">
      <alignment horizontal="right"/>
    </xf>
    <xf numFmtId="0" fontId="60" fillId="0" borderId="4" xfId="0" applyFont="1" applyBorder="1" applyAlignment="1">
      <alignment horizontal="center"/>
    </xf>
    <xf numFmtId="0" fontId="61" fillId="0" borderId="16" xfId="0" applyFont="1" applyBorder="1" applyAlignment="1">
      <alignment horizontal="right"/>
    </xf>
    <xf numFmtId="0" fontId="60" fillId="0" borderId="4" xfId="0" applyFont="1" applyBorder="1" applyAlignment="1">
      <alignment horizontal="center" wrapText="1"/>
    </xf>
    <xf numFmtId="168" fontId="61" fillId="0" borderId="13" xfId="0" applyNumberFormat="1" applyFont="1" applyBorder="1"/>
    <xf numFmtId="0" fontId="61" fillId="0" borderId="85" xfId="0" applyFont="1" applyBorder="1" applyAlignment="1">
      <alignment horizontal="right"/>
    </xf>
    <xf numFmtId="10" fontId="60" fillId="0" borderId="0" xfId="10" applyNumberFormat="1" applyFont="1" applyFill="1"/>
    <xf numFmtId="0" fontId="64" fillId="0" borderId="0" xfId="0" applyFont="1" applyAlignment="1">
      <alignment horizontal="center"/>
    </xf>
    <xf numFmtId="0" fontId="63" fillId="0" borderId="17" xfId="0" applyFont="1" applyBorder="1" applyAlignment="1">
      <alignment horizontal="center"/>
    </xf>
    <xf numFmtId="0" fontId="63" fillId="0" borderId="0" xfId="0" applyFont="1"/>
    <xf numFmtId="165" fontId="64" fillId="0" borderId="0" xfId="11" applyNumberFormat="1" applyFont="1" applyFill="1" applyAlignment="1">
      <alignment horizontal="center"/>
    </xf>
    <xf numFmtId="165" fontId="63" fillId="0" borderId="17" xfId="11" applyNumberFormat="1" applyFont="1" applyFill="1" applyBorder="1" applyAlignment="1">
      <alignment horizontal="center"/>
    </xf>
    <xf numFmtId="0" fontId="61" fillId="0" borderId="17" xfId="0" applyFont="1" applyBorder="1" applyAlignment="1">
      <alignment horizontal="left"/>
    </xf>
    <xf numFmtId="0" fontId="61" fillId="0" borderId="17" xfId="0" applyFont="1" applyBorder="1" applyAlignment="1">
      <alignment horizontal="left" wrapText="1"/>
    </xf>
    <xf numFmtId="0" fontId="60" fillId="0" borderId="0" xfId="0" applyFont="1" applyAlignment="1">
      <alignment horizontal="left" wrapText="1"/>
    </xf>
    <xf numFmtId="165" fontId="64" fillId="0" borderId="0" xfId="11" applyNumberFormat="1" applyFont="1" applyFill="1" applyBorder="1" applyAlignment="1">
      <alignment horizontal="center"/>
    </xf>
    <xf numFmtId="0" fontId="63" fillId="0" borderId="17" xfId="0" applyFont="1" applyBorder="1" applyAlignment="1">
      <alignment horizontal="center" wrapText="1"/>
    </xf>
    <xf numFmtId="165" fontId="63" fillId="0" borderId="17" xfId="11" applyNumberFormat="1" applyFont="1" applyFill="1" applyBorder="1" applyAlignment="1">
      <alignment horizontal="center" wrapText="1"/>
    </xf>
    <xf numFmtId="49" fontId="81" fillId="0" borderId="0" xfId="0" applyNumberFormat="1" applyFont="1"/>
    <xf numFmtId="49" fontId="81" fillId="0" borderId="0" xfId="0" applyNumberFormat="1" applyFont="1" applyAlignment="1">
      <alignment wrapText="1"/>
    </xf>
    <xf numFmtId="0" fontId="72" fillId="0" borderId="0" xfId="6" applyFont="1"/>
    <xf numFmtId="0" fontId="83" fillId="0" borderId="0" xfId="6" applyFont="1" applyAlignment="1">
      <alignment wrapText="1"/>
    </xf>
    <xf numFmtId="0" fontId="53" fillId="0" borderId="49" xfId="6" applyFont="1" applyBorder="1" applyAlignment="1">
      <alignment horizontal="right" wrapText="1"/>
    </xf>
    <xf numFmtId="49" fontId="61" fillId="0" borderId="42" xfId="6" applyNumberFormat="1" applyFont="1" applyBorder="1" applyAlignment="1">
      <alignment horizontal="left"/>
    </xf>
    <xf numFmtId="49" fontId="60" fillId="0" borderId="4" xfId="9" applyNumberFormat="1" applyFont="1" applyBorder="1" applyAlignment="1">
      <alignment horizontal="left"/>
    </xf>
    <xf numFmtId="49" fontId="60" fillId="0" borderId="5" xfId="9" applyNumberFormat="1" applyFont="1" applyBorder="1" applyAlignment="1">
      <alignment horizontal="left"/>
    </xf>
    <xf numFmtId="9" fontId="84" fillId="0" borderId="0" xfId="9" applyNumberFormat="1" applyFont="1"/>
    <xf numFmtId="170" fontId="84" fillId="0" borderId="0" xfId="9" applyNumberFormat="1" applyFont="1"/>
    <xf numFmtId="0" fontId="62" fillId="0" borderId="0" xfId="0" applyFont="1"/>
    <xf numFmtId="0" fontId="62" fillId="0" borderId="6" xfId="0" applyFont="1" applyBorder="1" applyAlignment="1">
      <alignment horizontal="right"/>
    </xf>
    <xf numFmtId="0" fontId="62" fillId="0" borderId="9" xfId="0" applyFont="1" applyBorder="1" applyAlignment="1">
      <alignment horizontal="right" wrapText="1"/>
    </xf>
    <xf numFmtId="0" fontId="62" fillId="0" borderId="17" xfId="6" applyFont="1" applyBorder="1" applyAlignment="1">
      <alignment horizontal="center" wrapText="1"/>
    </xf>
    <xf numFmtId="0" fontId="84" fillId="0" borderId="61" xfId="6" applyFont="1" applyBorder="1" applyAlignment="1">
      <alignment horizontal="center" wrapText="1"/>
    </xf>
    <xf numFmtId="43" fontId="62" fillId="0" borderId="14" xfId="11" applyFont="1" applyFill="1" applyBorder="1" applyAlignment="1">
      <alignment horizontal="center"/>
    </xf>
    <xf numFmtId="3" fontId="62" fillId="0" borderId="14" xfId="11" applyNumberFormat="1" applyFont="1" applyFill="1" applyBorder="1" applyAlignment="1">
      <alignment horizontal="center"/>
    </xf>
    <xf numFmtId="4" fontId="62" fillId="0" borderId="14" xfId="11" applyNumberFormat="1" applyFont="1" applyFill="1" applyBorder="1" applyAlignment="1">
      <alignment horizontal="center"/>
    </xf>
    <xf numFmtId="169" fontId="84" fillId="0" borderId="15" xfId="4" applyNumberFormat="1" applyFont="1" applyFill="1" applyBorder="1" applyAlignment="1">
      <alignment horizontal="center"/>
    </xf>
    <xf numFmtId="0" fontId="86" fillId="0" borderId="0" xfId="0" applyFont="1"/>
    <xf numFmtId="0" fontId="59" fillId="0" borderId="16" xfId="9" applyFont="1" applyBorder="1" applyAlignment="1">
      <alignment horizontal="left"/>
    </xf>
    <xf numFmtId="0" fontId="52" fillId="0" borderId="87" xfId="0" applyFont="1" applyBorder="1" applyAlignment="1">
      <alignment horizontal="right" wrapText="1"/>
    </xf>
    <xf numFmtId="0" fontId="57" fillId="0" borderId="17" xfId="6" applyFont="1" applyBorder="1" applyAlignment="1">
      <alignment horizontal="center" wrapText="1"/>
    </xf>
    <xf numFmtId="0" fontId="57" fillId="0" borderId="17" xfId="0" applyFont="1" applyBorder="1" applyAlignment="1">
      <alignment horizontal="center"/>
    </xf>
    <xf numFmtId="0" fontId="59" fillId="0" borderId="20" xfId="9" applyFont="1" applyBorder="1" applyAlignment="1">
      <alignment horizontal="right" wrapText="1"/>
    </xf>
    <xf numFmtId="0" fontId="61" fillId="0" borderId="111" xfId="6" applyFont="1" applyBorder="1" applyAlignment="1">
      <alignment horizontal="right"/>
    </xf>
    <xf numFmtId="0" fontId="61" fillId="0" borderId="5" xfId="6" applyFont="1" applyBorder="1" applyAlignment="1">
      <alignment horizontal="right"/>
    </xf>
    <xf numFmtId="0" fontId="61" fillId="0" borderId="5" xfId="6" applyFont="1" applyBorder="1" applyAlignment="1">
      <alignment horizontal="left"/>
    </xf>
    <xf numFmtId="0" fontId="61" fillId="0" borderId="89" xfId="0" applyFont="1" applyBorder="1"/>
    <xf numFmtId="0" fontId="60" fillId="0" borderId="89" xfId="0" applyFont="1" applyBorder="1" applyProtection="1">
      <protection locked="0"/>
    </xf>
    <xf numFmtId="166" fontId="66" fillId="0" borderId="89" xfId="0" applyNumberFormat="1" applyFont="1" applyBorder="1" applyAlignment="1">
      <alignment horizontal="right"/>
    </xf>
    <xf numFmtId="0" fontId="61" fillId="0" borderId="112" xfId="0" applyFont="1" applyBorder="1" applyAlignment="1">
      <alignment horizontal="center"/>
    </xf>
    <xf numFmtId="0" fontId="61" fillId="0" borderId="24" xfId="6" applyFont="1" applyBorder="1" applyAlignment="1">
      <alignment horizontal="right"/>
    </xf>
    <xf numFmtId="0" fontId="61" fillId="0" borderId="38" xfId="6" applyFont="1" applyBorder="1" applyAlignment="1">
      <alignment wrapText="1"/>
    </xf>
    <xf numFmtId="0" fontId="61" fillId="0" borderId="24" xfId="6" applyFont="1" applyBorder="1" applyAlignment="1">
      <alignment horizontal="left"/>
    </xf>
    <xf numFmtId="175" fontId="61" fillId="0" borderId="38" xfId="0" applyNumberFormat="1" applyFont="1" applyBorder="1" applyAlignment="1">
      <alignment horizontal="center"/>
    </xf>
    <xf numFmtId="0" fontId="61" fillId="0" borderId="113" xfId="0" applyFont="1" applyBorder="1" applyAlignment="1">
      <alignment horizontal="right" wrapText="1"/>
    </xf>
    <xf numFmtId="0" fontId="61" fillId="0" borderId="114" xfId="6" applyFont="1" applyBorder="1" applyAlignment="1">
      <alignment wrapText="1"/>
    </xf>
    <xf numFmtId="0" fontId="61" fillId="0" borderId="20" xfId="0" applyFont="1" applyBorder="1" applyAlignment="1">
      <alignment horizontal="right"/>
    </xf>
    <xf numFmtId="0" fontId="61" fillId="0" borderId="61" xfId="0" applyFont="1" applyBorder="1" applyAlignment="1">
      <alignment horizontal="right"/>
    </xf>
    <xf numFmtId="0" fontId="61" fillId="0" borderId="20" xfId="6" applyFont="1" applyBorder="1" applyAlignment="1">
      <alignment horizontal="right" vertical="center"/>
    </xf>
    <xf numFmtId="0" fontId="60" fillId="11" borderId="61" xfId="6" applyFont="1" applyFill="1" applyBorder="1" applyAlignment="1">
      <alignment horizontal="left"/>
    </xf>
    <xf numFmtId="0" fontId="60" fillId="11" borderId="112" xfId="6" applyFont="1" applyFill="1" applyBorder="1" applyAlignment="1">
      <alignment horizontal="left"/>
    </xf>
    <xf numFmtId="0" fontId="61" fillId="0" borderId="20" xfId="6" applyFont="1" applyBorder="1" applyAlignment="1">
      <alignment horizontal="right"/>
    </xf>
    <xf numFmtId="42" fontId="60" fillId="0" borderId="21" xfId="1" applyNumberFormat="1" applyFont="1" applyFill="1" applyBorder="1" applyAlignment="1"/>
    <xf numFmtId="0" fontId="60" fillId="0" borderId="16" xfId="6" applyFont="1" applyBorder="1" applyAlignment="1">
      <alignment horizontal="right"/>
    </xf>
    <xf numFmtId="0" fontId="61" fillId="0" borderId="51" xfId="6" applyFont="1" applyBorder="1" applyAlignment="1">
      <alignment horizontal="right"/>
    </xf>
    <xf numFmtId="171" fontId="61" fillId="0" borderId="13" xfId="10" applyNumberFormat="1" applyFont="1" applyFill="1" applyBorder="1" applyAlignment="1">
      <alignment horizontal="center"/>
    </xf>
    <xf numFmtId="42" fontId="60" fillId="0" borderId="38" xfId="1" applyNumberFormat="1" applyFont="1" applyFill="1" applyBorder="1" applyAlignment="1"/>
    <xf numFmtId="0" fontId="60" fillId="0" borderId="51" xfId="6" applyFont="1" applyBorder="1" applyAlignment="1">
      <alignment horizontal="right"/>
    </xf>
    <xf numFmtId="42" fontId="60" fillId="0" borderId="13" xfId="1" applyNumberFormat="1" applyFont="1" applyFill="1" applyBorder="1" applyAlignment="1"/>
    <xf numFmtId="0" fontId="61" fillId="0" borderId="117" xfId="6" applyFont="1" applyBorder="1" applyAlignment="1">
      <alignment horizontal="right"/>
    </xf>
    <xf numFmtId="42" fontId="60" fillId="0" borderId="85" xfId="1" applyNumberFormat="1" applyFont="1" applyFill="1" applyBorder="1" applyAlignment="1"/>
    <xf numFmtId="0" fontId="61" fillId="0" borderId="15" xfId="6" applyFont="1" applyBorder="1" applyAlignment="1">
      <alignment horizontal="right"/>
    </xf>
    <xf numFmtId="0" fontId="60" fillId="0" borderId="59" xfId="6" applyFont="1" applyBorder="1" applyAlignment="1">
      <alignment horizontal="right"/>
    </xf>
    <xf numFmtId="42" fontId="60" fillId="0" borderId="118" xfId="1" applyNumberFormat="1" applyFont="1" applyFill="1" applyBorder="1" applyAlignment="1"/>
    <xf numFmtId="0" fontId="60" fillId="11" borderId="119" xfId="6" applyFont="1" applyFill="1" applyBorder="1" applyAlignment="1">
      <alignment horizontal="left"/>
    </xf>
    <xf numFmtId="0" fontId="60" fillId="11" borderId="115" xfId="6" applyFont="1" applyFill="1" applyBorder="1" applyAlignment="1">
      <alignment horizontal="left"/>
    </xf>
    <xf numFmtId="0" fontId="60" fillId="0" borderId="33" xfId="6" applyFont="1" applyBorder="1" applyAlignment="1">
      <alignment horizontal="left"/>
    </xf>
    <xf numFmtId="41" fontId="61" fillId="0" borderId="85" xfId="4" applyNumberFormat="1" applyFont="1" applyFill="1" applyBorder="1" applyAlignment="1">
      <alignment horizontal="left"/>
    </xf>
    <xf numFmtId="0" fontId="61" fillId="0" borderId="16" xfId="6" applyFont="1" applyBorder="1" applyAlignment="1">
      <alignment horizontal="left"/>
    </xf>
    <xf numFmtId="41" fontId="60" fillId="0" borderId="87" xfId="1" applyNumberFormat="1" applyFont="1" applyFill="1" applyBorder="1" applyAlignment="1">
      <alignment horizontal="left"/>
    </xf>
    <xf numFmtId="43" fontId="61" fillId="0" borderId="85" xfId="4" applyNumberFormat="1" applyFont="1" applyFill="1" applyBorder="1" applyAlignment="1">
      <alignment horizontal="left"/>
    </xf>
    <xf numFmtId="43" fontId="60" fillId="0" borderId="87" xfId="1" applyNumberFormat="1" applyFont="1" applyFill="1" applyBorder="1" applyAlignment="1">
      <alignment horizontal="left"/>
    </xf>
    <xf numFmtId="0" fontId="60" fillId="0" borderId="113" xfId="6" applyFont="1" applyBorder="1" applyAlignment="1">
      <alignment horizontal="right"/>
    </xf>
    <xf numFmtId="42" fontId="60" fillId="0" borderId="90" xfId="1" applyNumberFormat="1" applyFont="1" applyFill="1" applyBorder="1" applyAlignment="1">
      <alignment horizontal="left"/>
    </xf>
    <xf numFmtId="0" fontId="60" fillId="0" borderId="33" xfId="6" applyFont="1" applyBorder="1" applyAlignment="1">
      <alignment horizontal="right"/>
    </xf>
    <xf numFmtId="42" fontId="60" fillId="0" borderId="110" xfId="1" applyNumberFormat="1" applyFont="1" applyFill="1" applyBorder="1" applyAlignment="1">
      <alignment horizontal="left"/>
    </xf>
    <xf numFmtId="42" fontId="60" fillId="0" borderId="33" xfId="1" applyNumberFormat="1" applyFont="1" applyFill="1" applyBorder="1" applyAlignment="1">
      <alignment horizontal="left"/>
    </xf>
    <xf numFmtId="0" fontId="59" fillId="0" borderId="111" xfId="9" applyFont="1" applyBorder="1" applyAlignment="1">
      <alignment horizontal="right"/>
    </xf>
    <xf numFmtId="0" fontId="59" fillId="0" borderId="89" xfId="9" applyFont="1" applyBorder="1" applyAlignment="1">
      <alignment horizontal="left" vertical="top"/>
    </xf>
    <xf numFmtId="49" fontId="61" fillId="0" borderId="89" xfId="0" applyNumberFormat="1" applyFont="1" applyBorder="1" applyAlignment="1">
      <alignment horizontal="right"/>
    </xf>
    <xf numFmtId="166" fontId="60" fillId="0" borderId="112" xfId="0" applyNumberFormat="1" applyFont="1" applyBorder="1" applyAlignment="1">
      <alignment horizontal="center"/>
    </xf>
    <xf numFmtId="0" fontId="59" fillId="0" borderId="24" xfId="9" applyFont="1" applyBorder="1" applyAlignment="1">
      <alignment horizontal="right"/>
    </xf>
    <xf numFmtId="166" fontId="60" fillId="0" borderId="27" xfId="0" applyNumberFormat="1" applyFont="1" applyBorder="1" applyAlignment="1">
      <alignment horizontal="center"/>
    </xf>
    <xf numFmtId="0" fontId="59" fillId="0" borderId="24" xfId="9" applyFont="1" applyBorder="1"/>
    <xf numFmtId="0" fontId="58" fillId="0" borderId="0" xfId="9" applyFont="1" applyAlignment="1">
      <alignment horizontal="right"/>
    </xf>
    <xf numFmtId="14" fontId="64" fillId="0" borderId="27" xfId="0" applyNumberFormat="1" applyFont="1" applyBorder="1" applyAlignment="1">
      <alignment horizontal="center"/>
    </xf>
    <xf numFmtId="0" fontId="58" fillId="0" borderId="0" xfId="9" applyFont="1" applyAlignment="1">
      <alignment horizontal="center"/>
    </xf>
    <xf numFmtId="42" fontId="58" fillId="0" borderId="114" xfId="9" applyNumberFormat="1" applyFont="1" applyBorder="1"/>
    <xf numFmtId="6" fontId="59" fillId="0" borderId="120" xfId="4" applyNumberFormat="1" applyFont="1" applyBorder="1"/>
    <xf numFmtId="3" fontId="59" fillId="0" borderId="49" xfId="1" applyNumberFormat="1" applyFont="1" applyBorder="1" applyAlignment="1">
      <alignment horizontal="center"/>
    </xf>
    <xf numFmtId="1" fontId="59" fillId="4" borderId="17" xfId="9" applyNumberFormat="1" applyFont="1" applyFill="1" applyBorder="1" applyAlignment="1">
      <alignment horizontal="center"/>
    </xf>
    <xf numFmtId="49" fontId="59" fillId="0" borderId="17" xfId="9" applyNumberFormat="1" applyFont="1" applyBorder="1" applyAlignment="1">
      <alignment horizontal="center"/>
    </xf>
    <xf numFmtId="0" fontId="58" fillId="0" borderId="5" xfId="9" applyFont="1" applyBorder="1"/>
    <xf numFmtId="2" fontId="58" fillId="0" borderId="5" xfId="9" applyNumberFormat="1" applyFont="1" applyBorder="1"/>
    <xf numFmtId="0" fontId="61" fillId="0" borderId="111" xfId="0" applyFont="1" applyBorder="1" applyAlignment="1">
      <alignment horizontal="left" indent="1"/>
    </xf>
    <xf numFmtId="0" fontId="61" fillId="0" borderId="121" xfId="9" quotePrefix="1" applyFont="1" applyBorder="1"/>
    <xf numFmtId="41" fontId="58" fillId="0" borderId="0" xfId="9" applyNumberFormat="1" applyFont="1"/>
    <xf numFmtId="9" fontId="58" fillId="0" borderId="122" xfId="9" applyNumberFormat="1" applyFont="1" applyBorder="1" applyAlignment="1">
      <alignment horizontal="center"/>
    </xf>
    <xf numFmtId="41" fontId="58" fillId="0" borderId="112" xfId="9" applyNumberFormat="1" applyFont="1" applyBorder="1"/>
    <xf numFmtId="41" fontId="59" fillId="0" borderId="124" xfId="9" applyNumberFormat="1" applyFont="1" applyBorder="1"/>
    <xf numFmtId="9" fontId="59" fillId="0" borderId="125" xfId="9" applyNumberFormat="1" applyFont="1" applyBorder="1" applyAlignment="1">
      <alignment horizontal="center"/>
    </xf>
    <xf numFmtId="41" fontId="59" fillId="0" borderId="126" xfId="9" applyNumberFormat="1" applyFont="1" applyBorder="1"/>
    <xf numFmtId="0" fontId="59" fillId="0" borderId="113" xfId="9" applyFont="1" applyBorder="1"/>
    <xf numFmtId="42" fontId="58" fillId="0" borderId="91" xfId="9" applyNumberFormat="1" applyFont="1" applyBorder="1"/>
    <xf numFmtId="9" fontId="58" fillId="0" borderId="92" xfId="9" applyNumberFormat="1" applyFont="1" applyBorder="1" applyAlignment="1">
      <alignment horizontal="center"/>
    </xf>
    <xf numFmtId="0" fontId="58" fillId="0" borderId="60" xfId="9" applyFont="1" applyBorder="1" applyAlignment="1">
      <alignment horizontal="right"/>
    </xf>
    <xf numFmtId="0" fontId="59" fillId="0" borderId="1" xfId="9" applyFont="1" applyBorder="1" applyAlignment="1">
      <alignment horizontal="right"/>
    </xf>
    <xf numFmtId="41" fontId="59" fillId="0" borderId="40" xfId="9" applyNumberFormat="1" applyFont="1" applyBorder="1"/>
    <xf numFmtId="10" fontId="58" fillId="0" borderId="111" xfId="9" applyNumberFormat="1" applyFont="1" applyBorder="1" applyAlignment="1">
      <alignment horizontal="center"/>
    </xf>
    <xf numFmtId="0" fontId="59" fillId="0" borderId="2" xfId="9" applyFont="1" applyBorder="1" applyAlignment="1">
      <alignment horizontal="right"/>
    </xf>
    <xf numFmtId="41" fontId="58" fillId="0" borderId="32" xfId="9" applyNumberFormat="1" applyFont="1" applyBorder="1"/>
    <xf numFmtId="49" fontId="52" fillId="0" borderId="0" xfId="0" applyNumberFormat="1" applyFont="1" applyAlignment="1">
      <alignment horizontal="right"/>
    </xf>
    <xf numFmtId="170" fontId="52" fillId="0" borderId="4" xfId="0" applyNumberFormat="1" applyFont="1" applyBorder="1"/>
    <xf numFmtId="166" fontId="52" fillId="0" borderId="0" xfId="0" applyNumberFormat="1" applyFont="1" applyAlignment="1">
      <alignment horizontal="right"/>
    </xf>
    <xf numFmtId="170" fontId="52" fillId="0" borderId="4" xfId="0" applyNumberFormat="1" applyFont="1" applyBorder="1" applyAlignment="1">
      <alignment horizontal="center"/>
    </xf>
    <xf numFmtId="0" fontId="52" fillId="0" borderId="0" xfId="0" applyFont="1" applyAlignment="1">
      <alignment horizontal="right"/>
    </xf>
    <xf numFmtId="16" fontId="87" fillId="0" borderId="21" xfId="9" applyNumberFormat="1" applyFont="1" applyBorder="1" applyAlignment="1">
      <alignment horizontal="right"/>
    </xf>
    <xf numFmtId="0" fontId="84" fillId="0" borderId="0" xfId="0" applyFont="1"/>
    <xf numFmtId="49" fontId="82" fillId="0" borderId="0" xfId="0" applyNumberFormat="1" applyFont="1"/>
    <xf numFmtId="49" fontId="35" fillId="0" borderId="0" xfId="0" applyNumberFormat="1" applyFont="1"/>
    <xf numFmtId="0" fontId="34" fillId="0" borderId="0" xfId="0" applyFont="1" applyAlignment="1">
      <alignment horizontal="right"/>
    </xf>
    <xf numFmtId="49" fontId="34" fillId="0" borderId="0" xfId="6" applyNumberFormat="1" applyFont="1" applyAlignment="1" applyProtection="1">
      <alignment horizontal="center" wrapText="1"/>
      <protection locked="0"/>
    </xf>
    <xf numFmtId="49" fontId="35" fillId="0" borderId="0" xfId="6" applyNumberFormat="1" applyFont="1" applyAlignment="1" applyProtection="1">
      <alignment horizontal="center"/>
      <protection locked="0"/>
    </xf>
    <xf numFmtId="0" fontId="34" fillId="0" borderId="0" xfId="6" applyFont="1" applyAlignment="1">
      <alignment horizontal="right" vertical="center"/>
    </xf>
    <xf numFmtId="49" fontId="36" fillId="0" borderId="0" xfId="6" applyNumberFormat="1" applyFont="1" applyAlignment="1" applyProtection="1">
      <alignment horizontal="center" wrapText="1"/>
      <protection locked="0"/>
    </xf>
    <xf numFmtId="0" fontId="34" fillId="0" borderId="0" xfId="6" applyFont="1" applyAlignment="1">
      <alignment horizontal="right"/>
    </xf>
    <xf numFmtId="42" fontId="34" fillId="0" borderId="0" xfId="1" applyNumberFormat="1" applyFont="1" applyFill="1" applyBorder="1" applyAlignment="1"/>
    <xf numFmtId="0" fontId="35" fillId="0" borderId="0" xfId="6" applyFont="1" applyAlignment="1">
      <alignment horizontal="right"/>
    </xf>
    <xf numFmtId="42" fontId="35" fillId="0" borderId="0" xfId="1" applyNumberFormat="1" applyFont="1" applyFill="1" applyBorder="1" applyAlignment="1"/>
    <xf numFmtId="171" fontId="34" fillId="0" borderId="0" xfId="10" applyNumberFormat="1" applyFont="1" applyFill="1" applyBorder="1" applyAlignment="1">
      <alignment horizontal="center"/>
    </xf>
    <xf numFmtId="42" fontId="34" fillId="0" borderId="0" xfId="1" applyNumberFormat="1" applyFont="1" applyFill="1" applyBorder="1" applyAlignment="1" applyProtection="1">
      <protection locked="0"/>
    </xf>
    <xf numFmtId="171" fontId="34" fillId="0" borderId="0" xfId="10" applyNumberFormat="1" applyFont="1" applyFill="1" applyBorder="1" applyAlignment="1" applyProtection="1">
      <alignment horizontal="center"/>
    </xf>
    <xf numFmtId="0" fontId="52" fillId="0" borderId="48" xfId="6" applyFont="1" applyBorder="1" applyAlignment="1" applyProtection="1">
      <alignment horizontal="center" wrapText="1"/>
      <protection locked="0"/>
    </xf>
    <xf numFmtId="0" fontId="52" fillId="0" borderId="50" xfId="6" applyFont="1" applyBorder="1" applyAlignment="1" applyProtection="1">
      <alignment horizontal="center" wrapText="1"/>
      <protection locked="0"/>
    </xf>
    <xf numFmtId="2" fontId="61" fillId="0" borderId="0" xfId="11" applyNumberFormat="1" applyFont="1" applyFill="1" applyBorder="1" applyAlignment="1">
      <alignment horizontal="center"/>
    </xf>
    <xf numFmtId="4" fontId="61" fillId="0" borderId="0" xfId="11" applyNumberFormat="1" applyFont="1" applyFill="1" applyBorder="1" applyAlignment="1">
      <alignment horizontal="center"/>
    </xf>
    <xf numFmtId="49" fontId="59" fillId="0" borderId="5" xfId="9" applyNumberFormat="1" applyFont="1" applyBorder="1" applyAlignment="1">
      <alignment horizontal="left"/>
    </xf>
    <xf numFmtId="49" fontId="59" fillId="0" borderId="4" xfId="9" applyNumberFormat="1" applyFont="1" applyBorder="1" applyAlignment="1">
      <alignment horizontal="left"/>
    </xf>
    <xf numFmtId="0" fontId="88" fillId="0" borderId="0" xfId="0" applyFont="1" applyAlignment="1">
      <alignment vertical="center" wrapText="1"/>
    </xf>
    <xf numFmtId="0" fontId="88" fillId="0" borderId="0" xfId="0" applyFont="1" applyAlignment="1">
      <alignment horizontal="left" vertical="center" wrapText="1" indent="2"/>
    </xf>
    <xf numFmtId="0" fontId="71" fillId="0" borderId="0" xfId="0" applyFont="1" applyAlignment="1">
      <alignment wrapText="1"/>
    </xf>
    <xf numFmtId="0" fontId="71" fillId="0" borderId="0" xfId="0" applyFont="1" applyAlignment="1">
      <alignment vertical="center" wrapText="1"/>
    </xf>
    <xf numFmtId="0" fontId="71" fillId="0" borderId="0" xfId="0" applyFont="1" applyAlignment="1">
      <alignment horizontal="left" vertical="center" wrapText="1"/>
    </xf>
    <xf numFmtId="0" fontId="71" fillId="0" borderId="0" xfId="0" applyFont="1" applyAlignment="1">
      <alignment horizontal="left" vertical="center" wrapText="1" indent="10"/>
    </xf>
    <xf numFmtId="49" fontId="88" fillId="0" borderId="0" xfId="0" applyNumberFormat="1" applyFont="1" applyAlignment="1">
      <alignment wrapText="1"/>
    </xf>
    <xf numFmtId="0" fontId="89" fillId="0" borderId="0" xfId="6" applyFont="1" applyAlignment="1">
      <alignment wrapText="1"/>
    </xf>
    <xf numFmtId="170" fontId="90" fillId="3" borderId="0" xfId="9" applyNumberFormat="1" applyFont="1" applyFill="1"/>
    <xf numFmtId="9" fontId="90" fillId="0" borderId="0" xfId="9" applyNumberFormat="1" applyFont="1"/>
    <xf numFmtId="0" fontId="90" fillId="0" borderId="0" xfId="9" applyFont="1"/>
    <xf numFmtId="9" fontId="91" fillId="0" borderId="0" xfId="9" applyNumberFormat="1" applyFont="1"/>
    <xf numFmtId="170" fontId="91" fillId="3" borderId="0" xfId="9" applyNumberFormat="1" applyFont="1" applyFill="1"/>
    <xf numFmtId="0" fontId="91" fillId="0" borderId="0" xfId="9" applyFont="1"/>
    <xf numFmtId="170" fontId="91" fillId="0" borderId="0" xfId="9" applyNumberFormat="1" applyFont="1" applyAlignment="1">
      <alignment horizontal="left"/>
    </xf>
    <xf numFmtId="170" fontId="90" fillId="0" borderId="0" xfId="9" applyNumberFormat="1" applyFont="1"/>
    <xf numFmtId="0" fontId="92" fillId="0" borderId="0" xfId="0" applyFont="1" applyAlignment="1">
      <alignment horizontal="left"/>
    </xf>
    <xf numFmtId="9" fontId="94" fillId="0" borderId="0" xfId="9" applyNumberFormat="1" applyFont="1"/>
    <xf numFmtId="0" fontId="60" fillId="0" borderId="0" xfId="17" applyFont="1" applyAlignment="1">
      <alignment horizontal="center"/>
    </xf>
    <xf numFmtId="0" fontId="95" fillId="0" borderId="0" xfId="17" applyFont="1"/>
    <xf numFmtId="0" fontId="53" fillId="0" borderId="27" xfId="17" applyFont="1" applyBorder="1" applyAlignment="1">
      <alignment horizontal="right" vertical="center" wrapText="1"/>
    </xf>
    <xf numFmtId="0" fontId="53" fillId="0" borderId="38" xfId="17" applyFont="1" applyBorder="1" applyAlignment="1">
      <alignment horizontal="right" vertical="center" wrapText="1"/>
    </xf>
    <xf numFmtId="0" fontId="95" fillId="0" borderId="4" xfId="17" applyFont="1" applyBorder="1"/>
    <xf numFmtId="170" fontId="60" fillId="0" borderId="4" xfId="18" applyNumberFormat="1" applyFont="1" applyBorder="1" applyAlignment="1">
      <alignment horizontal="center"/>
    </xf>
    <xf numFmtId="170" fontId="95" fillId="0" borderId="0" xfId="17" applyNumberFormat="1" applyFont="1"/>
    <xf numFmtId="0" fontId="53" fillId="0" borderId="114" xfId="17" applyFont="1" applyBorder="1" applyAlignment="1">
      <alignment horizontal="right" vertical="center" wrapText="1"/>
    </xf>
    <xf numFmtId="0" fontId="95" fillId="0" borderId="42" xfId="17" applyFont="1" applyBorder="1"/>
    <xf numFmtId="0" fontId="53" fillId="0" borderId="38" xfId="17" applyFont="1" applyBorder="1" applyAlignment="1">
      <alignment horizontal="right" wrapText="1"/>
    </xf>
    <xf numFmtId="0" fontId="61" fillId="0" borderId="7" xfId="17" applyFont="1" applyBorder="1" applyAlignment="1">
      <alignment horizontal="left" wrapText="1"/>
    </xf>
    <xf numFmtId="0" fontId="60" fillId="8" borderId="5" xfId="17" applyFont="1" applyFill="1" applyBorder="1" applyAlignment="1">
      <alignment horizontal="right" vertical="center" wrapText="1"/>
    </xf>
    <xf numFmtId="0" fontId="60" fillId="8" borderId="5" xfId="17" applyFont="1" applyFill="1" applyBorder="1" applyAlignment="1">
      <alignment vertical="center" wrapText="1"/>
    </xf>
    <xf numFmtId="0" fontId="53" fillId="0" borderId="0" xfId="17" applyFont="1" applyAlignment="1">
      <alignment horizontal="center" vertical="center" wrapText="1"/>
    </xf>
    <xf numFmtId="0" fontId="53" fillId="0" borderId="112" xfId="17" applyFont="1" applyBorder="1" applyAlignment="1">
      <alignment horizontal="right" vertical="center" wrapText="1"/>
    </xf>
    <xf numFmtId="0" fontId="60" fillId="0" borderId="0" xfId="17" applyFont="1" applyAlignment="1">
      <alignment vertical="center" wrapText="1"/>
    </xf>
    <xf numFmtId="170" fontId="53" fillId="0" borderId="0" xfId="17" applyNumberFormat="1" applyFont="1" applyAlignment="1">
      <alignment horizontal="center" vertical="center" wrapText="1"/>
    </xf>
    <xf numFmtId="0" fontId="61" fillId="0" borderId="0" xfId="17" applyFont="1" applyAlignment="1">
      <alignment vertical="center" wrapText="1"/>
    </xf>
    <xf numFmtId="169" fontId="95" fillId="0" borderId="0" xfId="17" applyNumberFormat="1" applyFont="1"/>
    <xf numFmtId="168" fontId="95" fillId="0" borderId="0" xfId="17" applyNumberFormat="1" applyFont="1"/>
    <xf numFmtId="0" fontId="96" fillId="0" borderId="17" xfId="17" applyFont="1" applyBorder="1" applyAlignment="1">
      <alignment horizontal="center" vertical="center" wrapText="1"/>
    </xf>
    <xf numFmtId="0" fontId="60" fillId="0" borderId="17" xfId="17" applyFont="1" applyBorder="1" applyAlignment="1">
      <alignment horizontal="right" vertical="center" wrapText="1"/>
    </xf>
    <xf numFmtId="0" fontId="60" fillId="0" borderId="17" xfId="17" applyFont="1" applyBorder="1" applyAlignment="1">
      <alignment horizontal="right" vertical="center"/>
    </xf>
    <xf numFmtId="0" fontId="97" fillId="0" borderId="17" xfId="17" applyFont="1" applyBorder="1" applyAlignment="1">
      <alignment horizontal="right" vertical="center" wrapText="1"/>
    </xf>
    <xf numFmtId="0" fontId="60" fillId="0" borderId="0" xfId="17" applyFont="1" applyAlignment="1">
      <alignment horizontal="right" vertical="center" wrapText="1"/>
    </xf>
    <xf numFmtId="0" fontId="98" fillId="0" borderId="60" xfId="0" applyFont="1" applyBorder="1" applyAlignment="1">
      <alignment vertical="center"/>
    </xf>
    <xf numFmtId="3" fontId="61" fillId="0" borderId="17" xfId="17" applyNumberFormat="1" applyFont="1" applyBorder="1" applyAlignment="1">
      <alignment vertical="center" wrapText="1"/>
    </xf>
    <xf numFmtId="0" fontId="99" fillId="0" borderId="17" xfId="17" applyFont="1" applyBorder="1" applyAlignment="1">
      <alignment horizontal="right" vertical="center" wrapText="1"/>
    </xf>
    <xf numFmtId="3" fontId="61" fillId="0" borderId="17" xfId="17" applyNumberFormat="1" applyFont="1" applyBorder="1" applyAlignment="1">
      <alignment vertical="center"/>
    </xf>
    <xf numFmtId="3" fontId="61" fillId="0" borderId="60" xfId="17" applyNumberFormat="1" applyFont="1" applyBorder="1" applyAlignment="1">
      <alignment vertical="center" wrapText="1"/>
    </xf>
    <xf numFmtId="0" fontId="61" fillId="0" borderId="17" xfId="17" applyFont="1" applyBorder="1" applyAlignment="1">
      <alignment horizontal="center" vertical="center" wrapText="1"/>
    </xf>
    <xf numFmtId="3" fontId="61" fillId="0" borderId="60" xfId="17" applyNumberFormat="1" applyFont="1" applyBorder="1" applyAlignment="1">
      <alignment vertical="center"/>
    </xf>
    <xf numFmtId="169" fontId="61" fillId="0" borderId="17" xfId="17" applyNumberFormat="1" applyFont="1" applyBorder="1" applyAlignment="1">
      <alignment horizontal="center" vertical="center" wrapText="1"/>
    </xf>
    <xf numFmtId="0" fontId="52" fillId="0" borderId="17" xfId="17" applyFont="1" applyBorder="1" applyAlignment="1">
      <alignment horizontal="center" vertical="center" wrapText="1"/>
    </xf>
    <xf numFmtId="3" fontId="60" fillId="0" borderId="0" xfId="17" applyNumberFormat="1" applyFont="1" applyAlignment="1">
      <alignment vertical="center" wrapText="1"/>
    </xf>
    <xf numFmtId="0" fontId="60" fillId="0" borderId="127" xfId="17" applyFont="1" applyBorder="1" applyAlignment="1">
      <alignment horizontal="right" vertical="center" wrapText="1"/>
    </xf>
    <xf numFmtId="0" fontId="61" fillId="0" borderId="0" xfId="17" applyFont="1" applyAlignment="1">
      <alignment horizontal="center" vertical="center" wrapText="1"/>
    </xf>
    <xf numFmtId="169" fontId="61" fillId="0" borderId="0" xfId="17" applyNumberFormat="1" applyFont="1" applyAlignment="1">
      <alignment horizontal="center" vertical="center" wrapText="1"/>
    </xf>
    <xf numFmtId="0" fontId="52" fillId="0" borderId="0" xfId="17" applyFont="1" applyAlignment="1">
      <alignment horizontal="center" vertical="center" wrapText="1"/>
    </xf>
    <xf numFmtId="3" fontId="60" fillId="0" borderId="0" xfId="17" applyNumberFormat="1" applyFont="1" applyAlignment="1">
      <alignment horizontal="center" vertical="center" wrapText="1"/>
    </xf>
    <xf numFmtId="0" fontId="61" fillId="0" borderId="21" xfId="17" applyFont="1" applyBorder="1" applyAlignment="1">
      <alignment horizontal="right" vertical="center" wrapText="1"/>
    </xf>
    <xf numFmtId="0" fontId="61" fillId="0" borderId="17" xfId="17" applyFont="1" applyBorder="1" applyAlignment="1">
      <alignment horizontal="right" vertical="center" wrapText="1"/>
    </xf>
    <xf numFmtId="3" fontId="61" fillId="0" borderId="0" xfId="17" applyNumberFormat="1" applyFont="1" applyAlignment="1">
      <alignment vertical="center" wrapText="1"/>
    </xf>
    <xf numFmtId="3" fontId="61" fillId="0" borderId="14" xfId="17" applyNumberFormat="1" applyFont="1" applyBorder="1" applyAlignment="1">
      <alignment vertical="center" wrapText="1"/>
    </xf>
    <xf numFmtId="3" fontId="61" fillId="0" borderId="4" xfId="17" applyNumberFormat="1" applyFont="1" applyBorder="1" applyAlignment="1">
      <alignment vertical="center" wrapText="1"/>
    </xf>
    <xf numFmtId="3" fontId="60" fillId="10" borderId="0" xfId="17" applyNumberFormat="1" applyFont="1" applyFill="1" applyAlignment="1">
      <alignment horizontal="center" vertical="center" wrapText="1"/>
    </xf>
    <xf numFmtId="0" fontId="100" fillId="0" borderId="0" xfId="17" applyFont="1"/>
    <xf numFmtId="0" fontId="61" fillId="10" borderId="17" xfId="17" applyFont="1" applyFill="1" applyBorder="1" applyAlignment="1">
      <alignment horizontal="center"/>
    </xf>
    <xf numFmtId="3" fontId="61" fillId="0" borderId="17" xfId="17" applyNumberFormat="1" applyFont="1" applyBorder="1" applyAlignment="1">
      <alignment horizontal="right" vertical="center" wrapText="1"/>
    </xf>
    <xf numFmtId="3" fontId="61" fillId="0" borderId="17" xfId="17" applyNumberFormat="1" applyFont="1" applyBorder="1" applyAlignment="1">
      <alignment horizontal="right" vertical="center"/>
    </xf>
    <xf numFmtId="3" fontId="61" fillId="13" borderId="17" xfId="17" applyNumberFormat="1" applyFont="1" applyFill="1" applyBorder="1" applyAlignment="1">
      <alignment horizontal="right" vertical="center"/>
    </xf>
    <xf numFmtId="3" fontId="61" fillId="0" borderId="0" xfId="17" applyNumberFormat="1" applyFont="1" applyAlignment="1">
      <alignment horizontal="right" vertical="center" wrapText="1"/>
    </xf>
    <xf numFmtId="3" fontId="61" fillId="0" borderId="0" xfId="17" applyNumberFormat="1" applyFont="1" applyAlignment="1">
      <alignment horizontal="right" vertical="center"/>
    </xf>
    <xf numFmtId="3" fontId="61" fillId="13" borderId="14" xfId="17" applyNumberFormat="1" applyFont="1" applyFill="1" applyBorder="1" applyAlignment="1">
      <alignment horizontal="right" vertical="center" wrapText="1"/>
    </xf>
    <xf numFmtId="3" fontId="61" fillId="13" borderId="14" xfId="17" applyNumberFormat="1" applyFont="1" applyFill="1" applyBorder="1" applyAlignment="1">
      <alignment horizontal="right" vertical="center"/>
    </xf>
    <xf numFmtId="3" fontId="61" fillId="0" borderId="14" xfId="17" applyNumberFormat="1" applyFont="1" applyBorder="1" applyAlignment="1">
      <alignment horizontal="right" vertical="center"/>
    </xf>
    <xf numFmtId="0" fontId="53" fillId="0" borderId="60" xfId="17" applyFont="1" applyBorder="1" applyAlignment="1">
      <alignment horizontal="right" vertical="center" wrapText="1"/>
    </xf>
    <xf numFmtId="3" fontId="60" fillId="0" borderId="127" xfId="17" applyNumberFormat="1" applyFont="1" applyBorder="1" applyAlignment="1">
      <alignment horizontal="right" vertical="center"/>
    </xf>
    <xf numFmtId="3" fontId="60" fillId="13" borderId="127" xfId="17" applyNumberFormat="1" applyFont="1" applyFill="1" applyBorder="1" applyAlignment="1">
      <alignment horizontal="right" vertical="center"/>
    </xf>
    <xf numFmtId="0" fontId="95" fillId="10" borderId="0" xfId="17" applyFont="1" applyFill="1"/>
    <xf numFmtId="0" fontId="60" fillId="10" borderId="0" xfId="17" applyFont="1" applyFill="1" applyAlignment="1">
      <alignment horizontal="right" vertical="center" wrapText="1"/>
    </xf>
    <xf numFmtId="0" fontId="61" fillId="0" borderId="17" xfId="17" applyFont="1" applyBorder="1" applyAlignment="1">
      <alignment horizontal="center"/>
    </xf>
    <xf numFmtId="0" fontId="53" fillId="0" borderId="17" xfId="17" applyFont="1" applyBorder="1" applyAlignment="1">
      <alignment horizontal="center" vertical="center" wrapText="1"/>
    </xf>
    <xf numFmtId="0" fontId="60" fillId="0" borderId="16" xfId="17" applyFont="1" applyBorder="1" applyAlignment="1">
      <alignment horizontal="right" vertical="center" wrapText="1"/>
    </xf>
    <xf numFmtId="0" fontId="53" fillId="0" borderId="17" xfId="17" applyFont="1" applyBorder="1" applyAlignment="1">
      <alignment horizontal="right" vertical="center" wrapText="1"/>
    </xf>
    <xf numFmtId="0" fontId="60" fillId="10" borderId="4" xfId="17" applyFont="1" applyFill="1" applyBorder="1" applyAlignment="1">
      <alignment horizontal="right" vertical="center" wrapText="1"/>
    </xf>
    <xf numFmtId="3" fontId="60" fillId="0" borderId="49" xfId="17" applyNumberFormat="1" applyFont="1" applyBorder="1" applyAlignment="1">
      <alignment horizontal="right" vertical="center"/>
    </xf>
    <xf numFmtId="3" fontId="60" fillId="0" borderId="20" xfId="17" applyNumberFormat="1" applyFont="1" applyBorder="1" applyAlignment="1">
      <alignment horizontal="right" vertical="center"/>
    </xf>
    <xf numFmtId="0" fontId="95" fillId="0" borderId="21" xfId="17" applyFont="1" applyBorder="1"/>
    <xf numFmtId="0" fontId="95" fillId="0" borderId="27" xfId="17" applyFont="1" applyBorder="1"/>
    <xf numFmtId="3" fontId="60" fillId="10" borderId="24" xfId="17" applyNumberFormat="1" applyFont="1" applyFill="1" applyBorder="1" applyAlignment="1">
      <alignment horizontal="left" vertical="center" wrapText="1"/>
    </xf>
    <xf numFmtId="3" fontId="60" fillId="10" borderId="0" xfId="17" applyNumberFormat="1" applyFont="1" applyFill="1" applyAlignment="1">
      <alignment horizontal="left" vertical="center" wrapText="1"/>
    </xf>
    <xf numFmtId="0" fontId="96" fillId="0" borderId="16" xfId="17" applyFont="1" applyBorder="1" applyAlignment="1">
      <alignment horizontal="center" vertical="center" wrapText="1"/>
    </xf>
    <xf numFmtId="0" fontId="97" fillId="0" borderId="16" xfId="17" applyFont="1" applyBorder="1" applyAlignment="1">
      <alignment horizontal="right" vertical="center" wrapText="1"/>
    </xf>
    <xf numFmtId="3" fontId="61" fillId="13" borderId="17" xfId="17" applyNumberFormat="1" applyFont="1" applyFill="1" applyBorder="1" applyAlignment="1">
      <alignment horizontal="right" vertical="center" wrapText="1"/>
    </xf>
    <xf numFmtId="0" fontId="53" fillId="0" borderId="16" xfId="17" applyFont="1" applyBorder="1" applyAlignment="1">
      <alignment horizontal="right" vertical="center" wrapText="1"/>
    </xf>
    <xf numFmtId="3" fontId="60" fillId="0" borderId="49" xfId="17" applyNumberFormat="1" applyFont="1" applyBorder="1" applyAlignment="1">
      <alignment horizontal="right" vertical="center" wrapText="1"/>
    </xf>
    <xf numFmtId="0" fontId="53" fillId="0" borderId="21" xfId="17" applyFont="1" applyBorder="1" applyAlignment="1">
      <alignment horizontal="right" vertical="center" wrapText="1"/>
    </xf>
    <xf numFmtId="0" fontId="53" fillId="0" borderId="4" xfId="17" applyFont="1" applyBorder="1" applyAlignment="1">
      <alignment horizontal="right" vertical="center" wrapText="1"/>
    </xf>
    <xf numFmtId="0" fontId="60" fillId="10" borderId="17" xfId="17" applyFont="1" applyFill="1" applyBorder="1" applyAlignment="1">
      <alignment horizontal="center"/>
    </xf>
    <xf numFmtId="0" fontId="60" fillId="0" borderId="17" xfId="17" applyFont="1" applyBorder="1" applyAlignment="1">
      <alignment horizontal="center" vertical="center" wrapText="1"/>
    </xf>
    <xf numFmtId="169" fontId="60" fillId="10" borderId="17" xfId="17" applyNumberFormat="1" applyFont="1" applyFill="1" applyBorder="1" applyAlignment="1">
      <alignment horizontal="center" vertical="center" wrapText="1"/>
    </xf>
    <xf numFmtId="3" fontId="61" fillId="13" borderId="60" xfId="17" applyNumberFormat="1" applyFont="1" applyFill="1" applyBorder="1" applyAlignment="1">
      <alignment horizontal="right" vertical="center"/>
    </xf>
    <xf numFmtId="0" fontId="60" fillId="8" borderId="4" xfId="17" applyFont="1" applyFill="1" applyBorder="1" applyAlignment="1">
      <alignment vertical="center" wrapText="1"/>
    </xf>
    <xf numFmtId="0" fontId="60" fillId="8" borderId="4" xfId="17" applyFont="1" applyFill="1" applyBorder="1" applyAlignment="1">
      <alignment horizontal="right" vertical="center" wrapText="1"/>
    </xf>
    <xf numFmtId="0" fontId="95" fillId="8" borderId="5" xfId="17" applyFont="1" applyFill="1" applyBorder="1"/>
    <xf numFmtId="0" fontId="61" fillId="8" borderId="5" xfId="17" applyFont="1" applyFill="1" applyBorder="1" applyAlignment="1">
      <alignment horizontal="left" vertical="center" wrapText="1"/>
    </xf>
    <xf numFmtId="0" fontId="60" fillId="0" borderId="21" xfId="17" applyFont="1" applyBorder="1" applyAlignment="1">
      <alignment horizontal="right" vertical="center" wrapText="1"/>
    </xf>
    <xf numFmtId="0" fontId="60" fillId="0" borderId="27" xfId="17" applyFont="1" applyBorder="1" applyAlignment="1">
      <alignment horizontal="right" vertical="center" wrapText="1"/>
    </xf>
    <xf numFmtId="0" fontId="102" fillId="0" borderId="49" xfId="0" applyFont="1" applyBorder="1"/>
    <xf numFmtId="0" fontId="71" fillId="3" borderId="17" xfId="0" applyFont="1" applyFill="1" applyBorder="1" applyAlignment="1">
      <alignment vertical="center" wrapText="1"/>
    </xf>
    <xf numFmtId="0" fontId="88" fillId="3" borderId="17" xfId="0" applyFont="1" applyFill="1" applyBorder="1" applyAlignment="1">
      <alignment vertical="center" wrapText="1"/>
    </xf>
    <xf numFmtId="0" fontId="35" fillId="0" borderId="0" xfId="6" applyFont="1" applyAlignment="1">
      <alignment horizontal="left"/>
    </xf>
    <xf numFmtId="0" fontId="95" fillId="0" borderId="17" xfId="17" applyFont="1" applyBorder="1"/>
    <xf numFmtId="0" fontId="98" fillId="0" borderId="17" xfId="17" applyFont="1" applyBorder="1" applyAlignment="1">
      <alignment horizontal="left" vertical="center" wrapText="1"/>
    </xf>
    <xf numFmtId="0" fontId="35" fillId="0" borderId="0" xfId="0" applyFont="1" applyAlignment="1">
      <alignment horizontal="right" vertical="center" wrapText="1"/>
    </xf>
    <xf numFmtId="0" fontId="35" fillId="0" borderId="0" xfId="0" applyFont="1" applyAlignment="1">
      <alignment horizontal="left" wrapText="1"/>
    </xf>
    <xf numFmtId="0" fontId="35" fillId="0" borderId="0" xfId="0" applyFont="1" applyAlignment="1">
      <alignment vertical="top" wrapText="1"/>
    </xf>
    <xf numFmtId="0" fontId="34" fillId="0" borderId="0" xfId="0" applyFont="1" applyAlignment="1">
      <alignment horizontal="left" vertical="top" wrapText="1"/>
    </xf>
    <xf numFmtId="0" fontId="35" fillId="0" borderId="0" xfId="0" applyFont="1" applyAlignment="1">
      <alignment horizontal="left" vertical="top" wrapText="1"/>
    </xf>
    <xf numFmtId="0" fontId="35" fillId="0" borderId="4" xfId="0" applyFont="1" applyBorder="1" applyAlignment="1">
      <alignment horizontal="left" vertical="top" wrapText="1"/>
    </xf>
    <xf numFmtId="0" fontId="34" fillId="0" borderId="4" xfId="0" applyFont="1" applyBorder="1" applyAlignment="1">
      <alignment horizontal="left" vertical="top" wrapText="1"/>
    </xf>
    <xf numFmtId="0" fontId="34" fillId="0" borderId="0" xfId="0" applyFont="1" applyAlignment="1">
      <alignment horizontal="left" vertical="center" wrapText="1"/>
    </xf>
    <xf numFmtId="0" fontId="34" fillId="0" borderId="5" xfId="0" applyFont="1" applyBorder="1" applyAlignment="1">
      <alignment horizontal="left"/>
    </xf>
    <xf numFmtId="0" fontId="34" fillId="0" borderId="0" xfId="0" applyFont="1" applyAlignment="1">
      <alignment horizontal="left" vertical="top"/>
    </xf>
    <xf numFmtId="0" fontId="35" fillId="0" borderId="0" xfId="0" applyFont="1" applyAlignment="1">
      <alignment horizontal="left" vertical="top"/>
    </xf>
    <xf numFmtId="0" fontId="34" fillId="0" borderId="0" xfId="0" applyFont="1" applyAlignment="1">
      <alignment horizontal="right" vertical="top"/>
    </xf>
    <xf numFmtId="0" fontId="35" fillId="0" borderId="5" xfId="0" applyFont="1" applyBorder="1" applyAlignment="1">
      <alignment horizontal="left" vertical="center" wrapText="1"/>
    </xf>
    <xf numFmtId="0" fontId="44" fillId="0" borderId="4" xfId="0" applyFont="1" applyBorder="1" applyAlignment="1">
      <alignment horizontal="left"/>
    </xf>
    <xf numFmtId="0" fontId="44" fillId="0" borderId="0" xfId="0" applyFont="1" applyAlignment="1">
      <alignment horizontal="left" vertical="top" wrapText="1"/>
    </xf>
    <xf numFmtId="0" fontId="43" fillId="0" borderId="0" xfId="0" applyFont="1" applyAlignment="1">
      <alignment horizontal="left" vertical="top" wrapText="1"/>
    </xf>
    <xf numFmtId="0" fontId="43" fillId="0" borderId="4" xfId="0" applyFont="1" applyBorder="1" applyAlignment="1">
      <alignment horizontal="left" vertical="top" wrapText="1"/>
    </xf>
    <xf numFmtId="0" fontId="44" fillId="0" borderId="0" xfId="0" applyFont="1" applyAlignment="1">
      <alignment horizontal="lef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applyAlignment="1">
      <alignment horizontal="left" wrapText="1"/>
    </xf>
    <xf numFmtId="0" fontId="43" fillId="6" borderId="0" xfId="0" applyFont="1" applyFill="1" applyAlignment="1">
      <alignment horizontal="right" vertical="center" wrapText="1"/>
    </xf>
    <xf numFmtId="0" fontId="44" fillId="0" borderId="0" xfId="0" applyFont="1" applyAlignment="1">
      <alignment horizontal="right" vertical="top"/>
    </xf>
    <xf numFmtId="0" fontId="61" fillId="0" borderId="111" xfId="17" applyFont="1" applyBorder="1" applyAlignment="1">
      <alignment horizontal="left" vertical="center" wrapText="1"/>
    </xf>
    <xf numFmtId="0" fontId="61" fillId="0" borderId="89" xfId="17" applyFont="1" applyBorder="1" applyAlignment="1">
      <alignment horizontal="left" vertical="center" wrapText="1"/>
    </xf>
    <xf numFmtId="0" fontId="53" fillId="12" borderId="16" xfId="17" applyFont="1" applyFill="1" applyBorder="1" applyAlignment="1">
      <alignment horizontal="center" vertical="center" wrapText="1"/>
    </xf>
    <xf numFmtId="0" fontId="53" fillId="12" borderId="5" xfId="17" applyFont="1" applyFill="1" applyBorder="1" applyAlignment="1">
      <alignment horizontal="center" vertical="center" wrapText="1"/>
    </xf>
    <xf numFmtId="169" fontId="61" fillId="0" borderId="16" xfId="17" applyNumberFormat="1" applyFont="1" applyBorder="1" applyAlignment="1">
      <alignment horizontal="center" vertical="center" wrapText="1"/>
    </xf>
    <xf numFmtId="169" fontId="61" fillId="0" borderId="5" xfId="17" applyNumberFormat="1" applyFont="1" applyBorder="1" applyAlignment="1">
      <alignment horizontal="center" vertical="center" wrapText="1"/>
    </xf>
    <xf numFmtId="169" fontId="61" fillId="0" borderId="21" xfId="17" applyNumberFormat="1" applyFont="1" applyBorder="1" applyAlignment="1">
      <alignment horizontal="center" vertical="center" wrapText="1"/>
    </xf>
    <xf numFmtId="0" fontId="52" fillId="0" borderId="16" xfId="17" applyFont="1" applyBorder="1" applyAlignment="1">
      <alignment horizontal="center" vertical="center" wrapText="1"/>
    </xf>
    <xf numFmtId="0" fontId="52" fillId="0" borderId="5" xfId="17" applyFont="1" applyBorder="1" applyAlignment="1">
      <alignment horizontal="center" vertical="center" wrapText="1"/>
    </xf>
    <xf numFmtId="0" fontId="52" fillId="0" borderId="21" xfId="17" applyFont="1" applyBorder="1" applyAlignment="1">
      <alignment horizontal="center" vertical="center" wrapText="1"/>
    </xf>
    <xf numFmtId="0" fontId="53" fillId="0" borderId="17" xfId="17" applyFont="1" applyBorder="1" applyAlignment="1">
      <alignment horizontal="center" vertical="center" wrapText="1"/>
    </xf>
    <xf numFmtId="0" fontId="52" fillId="0" borderId="17" xfId="17" applyFont="1" applyBorder="1" applyAlignment="1">
      <alignment horizontal="center" vertical="center" wrapText="1"/>
    </xf>
    <xf numFmtId="3" fontId="60" fillId="10" borderId="16" xfId="17" applyNumberFormat="1" applyFont="1" applyFill="1" applyBorder="1" applyAlignment="1">
      <alignment horizontal="center" vertical="center" wrapText="1"/>
    </xf>
    <xf numFmtId="3" fontId="60" fillId="10" borderId="5" xfId="17" applyNumberFormat="1" applyFont="1" applyFill="1" applyBorder="1" applyAlignment="1">
      <alignment horizontal="center" vertical="center" wrapText="1"/>
    </xf>
    <xf numFmtId="3" fontId="60" fillId="10" borderId="16" xfId="17" applyNumberFormat="1" applyFont="1" applyFill="1" applyBorder="1" applyAlignment="1">
      <alignment horizontal="left" vertical="center" wrapText="1"/>
    </xf>
    <xf numFmtId="3" fontId="60" fillId="10" borderId="5" xfId="17" applyNumberFormat="1" applyFont="1" applyFill="1" applyBorder="1" applyAlignment="1">
      <alignment horizontal="left" vertical="center" wrapText="1"/>
    </xf>
    <xf numFmtId="0" fontId="61" fillId="0" borderId="20" xfId="17" applyFont="1" applyBorder="1" applyAlignment="1">
      <alignment horizontal="left" vertical="center" wrapText="1"/>
    </xf>
    <xf numFmtId="0" fontId="61" fillId="0" borderId="4" xfId="17" applyFont="1" applyBorder="1" applyAlignment="1">
      <alignment horizontal="left" vertical="center" wrapText="1"/>
    </xf>
    <xf numFmtId="0" fontId="60" fillId="0" borderId="17" xfId="17" applyFont="1" applyBorder="1" applyAlignment="1">
      <alignment horizontal="center" vertical="center" wrapText="1"/>
    </xf>
    <xf numFmtId="0" fontId="61" fillId="0" borderId="17" xfId="17" applyFont="1" applyBorder="1" applyAlignment="1">
      <alignment horizontal="center" vertical="center" wrapText="1"/>
    </xf>
    <xf numFmtId="169" fontId="60" fillId="10" borderId="17" xfId="17" applyNumberFormat="1" applyFont="1" applyFill="1" applyBorder="1" applyAlignment="1">
      <alignment horizontal="center" vertical="center" wrapText="1"/>
    </xf>
    <xf numFmtId="169" fontId="61" fillId="0" borderId="17" xfId="17" applyNumberFormat="1" applyFont="1" applyBorder="1" applyAlignment="1">
      <alignment horizontal="center" vertical="center" wrapText="1"/>
    </xf>
    <xf numFmtId="0" fontId="60" fillId="8" borderId="5" xfId="17" applyFont="1" applyFill="1" applyBorder="1" applyAlignment="1">
      <alignment horizontal="center" vertical="center" wrapText="1"/>
    </xf>
    <xf numFmtId="0" fontId="60" fillId="0" borderId="24" xfId="17" applyFont="1" applyBorder="1" applyAlignment="1">
      <alignment horizontal="left" vertical="center" wrapText="1"/>
    </xf>
    <xf numFmtId="0" fontId="60" fillId="0" borderId="0" xfId="17" applyFont="1" applyAlignment="1">
      <alignment horizontal="left" vertical="center" wrapText="1"/>
    </xf>
    <xf numFmtId="0" fontId="60" fillId="10" borderId="17" xfId="17" applyFont="1" applyFill="1" applyBorder="1" applyAlignment="1">
      <alignment horizontal="center"/>
    </xf>
    <xf numFmtId="0" fontId="61" fillId="0" borderId="17" xfId="17" applyFont="1" applyBorder="1" applyAlignment="1">
      <alignment horizontal="center"/>
    </xf>
    <xf numFmtId="0" fontId="53" fillId="8" borderId="16" xfId="17" applyFont="1" applyFill="1" applyBorder="1" applyAlignment="1">
      <alignment horizontal="center" vertical="center" wrapText="1"/>
    </xf>
    <xf numFmtId="0" fontId="53" fillId="8" borderId="5" xfId="17" applyFont="1" applyFill="1" applyBorder="1" applyAlignment="1">
      <alignment horizontal="center" vertical="center" wrapText="1"/>
    </xf>
    <xf numFmtId="3" fontId="56" fillId="10" borderId="16" xfId="17" applyNumberFormat="1" applyFont="1" applyFill="1" applyBorder="1" applyAlignment="1">
      <alignment horizontal="left" vertical="center" wrapText="1"/>
    </xf>
    <xf numFmtId="3" fontId="56" fillId="10" borderId="5" xfId="17" applyNumberFormat="1" applyFont="1" applyFill="1" applyBorder="1" applyAlignment="1">
      <alignment horizontal="left" vertical="center" wrapText="1"/>
    </xf>
    <xf numFmtId="0" fontId="60" fillId="0" borderId="20" xfId="17" applyFont="1" applyBorder="1" applyAlignment="1">
      <alignment horizontal="left" vertical="center" wrapText="1"/>
    </xf>
    <xf numFmtId="0" fontId="60" fillId="0" borderId="4" xfId="17" applyFont="1" applyBorder="1" applyAlignment="1">
      <alignment horizontal="left" vertical="center" wrapText="1"/>
    </xf>
    <xf numFmtId="0" fontId="61" fillId="0" borderId="16" xfId="17" applyFont="1" applyBorder="1" applyAlignment="1">
      <alignment horizontal="center" vertical="center" wrapText="1"/>
    </xf>
    <xf numFmtId="0" fontId="52" fillId="0" borderId="0" xfId="17" applyFont="1" applyAlignment="1">
      <alignment horizontal="center" vertical="center" wrapText="1"/>
    </xf>
    <xf numFmtId="0" fontId="61" fillId="0" borderId="16" xfId="17" applyFont="1" applyBorder="1" applyAlignment="1">
      <alignment horizontal="center"/>
    </xf>
    <xf numFmtId="0" fontId="60" fillId="0" borderId="0" xfId="17" applyFont="1" applyAlignment="1">
      <alignment horizontal="center"/>
    </xf>
    <xf numFmtId="0" fontId="61" fillId="0" borderId="0" xfId="17" applyFont="1" applyAlignment="1">
      <alignment horizontal="center" vertical="center" wrapText="1"/>
    </xf>
    <xf numFmtId="169" fontId="61" fillId="0" borderId="0" xfId="17" applyNumberFormat="1" applyFont="1" applyAlignment="1">
      <alignment horizontal="center" vertical="center" wrapText="1"/>
    </xf>
    <xf numFmtId="3" fontId="61" fillId="0" borderId="0" xfId="17" applyNumberFormat="1" applyFont="1" applyAlignment="1">
      <alignment horizontal="center" vertical="center" wrapText="1"/>
    </xf>
    <xf numFmtId="0" fontId="61" fillId="10" borderId="17" xfId="17" applyFont="1" applyFill="1" applyBorder="1" applyAlignment="1">
      <alignment horizontal="center"/>
    </xf>
    <xf numFmtId="0" fontId="52" fillId="0" borderId="111" xfId="17" applyFont="1" applyBorder="1" applyAlignment="1">
      <alignment horizontal="center" vertical="center" wrapText="1"/>
    </xf>
    <xf numFmtId="0" fontId="52" fillId="0" borderId="89" xfId="17" applyFont="1" applyBorder="1" applyAlignment="1">
      <alignment horizontal="center" vertical="center" wrapText="1"/>
    </xf>
    <xf numFmtId="0" fontId="61" fillId="0" borderId="5" xfId="17" applyFont="1" applyBorder="1" applyAlignment="1">
      <alignment horizontal="center" vertical="center" wrapText="1"/>
    </xf>
    <xf numFmtId="0" fontId="61" fillId="0" borderId="21" xfId="17" applyFont="1" applyBorder="1" applyAlignment="1">
      <alignment horizontal="center" vertical="center" wrapText="1"/>
    </xf>
    <xf numFmtId="3" fontId="60" fillId="0" borderId="0" xfId="17" applyNumberFormat="1" applyFont="1" applyAlignment="1">
      <alignment horizontal="center" vertical="center" wrapText="1"/>
    </xf>
    <xf numFmtId="0" fontId="61" fillId="0" borderId="33" xfId="17" applyFont="1" applyBorder="1" applyAlignment="1">
      <alignment horizontal="left" wrapText="1"/>
    </xf>
    <xf numFmtId="0" fontId="61" fillId="0" borderId="7" xfId="17" applyFont="1" applyBorder="1" applyAlignment="1">
      <alignment horizontal="left" wrapText="1"/>
    </xf>
    <xf numFmtId="0" fontId="61" fillId="0" borderId="7" xfId="17" applyFont="1" applyBorder="1" applyAlignment="1">
      <alignment horizontal="center" wrapText="1"/>
    </xf>
    <xf numFmtId="0" fontId="60" fillId="8" borderId="16" xfId="17" applyFont="1" applyFill="1" applyBorder="1" applyAlignment="1">
      <alignment horizontal="center" vertical="center" wrapText="1"/>
    </xf>
    <xf numFmtId="170" fontId="60" fillId="0" borderId="20" xfId="18" applyNumberFormat="1" applyFont="1" applyBorder="1" applyAlignment="1">
      <alignment horizontal="center"/>
    </xf>
    <xf numFmtId="170" fontId="60" fillId="0" borderId="4" xfId="18" applyNumberFormat="1" applyFont="1" applyBorder="1" applyAlignment="1">
      <alignment horizontal="center"/>
    </xf>
    <xf numFmtId="0" fontId="60" fillId="0" borderId="4" xfId="17" applyFont="1" applyBorder="1" applyAlignment="1">
      <alignment horizontal="center" vertical="center" wrapText="1"/>
    </xf>
    <xf numFmtId="0" fontId="61" fillId="0" borderId="24" xfId="17" applyFont="1" applyBorder="1" applyAlignment="1">
      <alignment horizontal="left" vertical="center" wrapText="1"/>
    </xf>
    <xf numFmtId="0" fontId="61" fillId="0" borderId="0" xfId="17" applyFont="1" applyAlignment="1">
      <alignment horizontal="left" vertical="center" wrapText="1"/>
    </xf>
    <xf numFmtId="0" fontId="61" fillId="0" borderId="113" xfId="17" applyFont="1" applyBorder="1" applyAlignment="1">
      <alignment horizontal="left" vertical="center" wrapText="1"/>
    </xf>
    <xf numFmtId="0" fontId="61" fillId="0" borderId="42" xfId="17" applyFont="1" applyBorder="1" applyAlignment="1">
      <alignment horizontal="left" vertical="center" wrapText="1"/>
    </xf>
    <xf numFmtId="0" fontId="84" fillId="0" borderId="24" xfId="6" applyFont="1" applyBorder="1" applyAlignment="1">
      <alignment horizontal="left" wrapText="1"/>
    </xf>
    <xf numFmtId="0" fontId="84" fillId="0" borderId="0" xfId="6" applyFont="1" applyAlignment="1">
      <alignment horizontal="left" wrapText="1"/>
    </xf>
    <xf numFmtId="0" fontId="60" fillId="0" borderId="0" xfId="6" applyFont="1" applyAlignment="1">
      <alignment horizontal="center"/>
    </xf>
    <xf numFmtId="0" fontId="57" fillId="0" borderId="0" xfId="0" applyFont="1" applyAlignment="1">
      <alignment horizontal="center"/>
    </xf>
    <xf numFmtId="0" fontId="61" fillId="0" borderId="5" xfId="0" applyFont="1" applyBorder="1" applyProtection="1">
      <protection locked="0"/>
    </xf>
    <xf numFmtId="0" fontId="57" fillId="0" borderId="5" xfId="0" applyFont="1" applyBorder="1"/>
    <xf numFmtId="0" fontId="57" fillId="0" borderId="21" xfId="0" applyFont="1" applyBorder="1"/>
    <xf numFmtId="0" fontId="60" fillId="0" borderId="115" xfId="6" applyFont="1" applyBorder="1" applyAlignment="1">
      <alignment horizontal="center" vertical="center"/>
    </xf>
    <xf numFmtId="0" fontId="60" fillId="0" borderId="116" xfId="6" applyFont="1" applyBorder="1" applyAlignment="1">
      <alignment horizontal="center" vertical="center"/>
    </xf>
    <xf numFmtId="0" fontId="60" fillId="0" borderId="87" xfId="6" applyFont="1" applyBorder="1" applyAlignment="1">
      <alignment horizontal="center" vertical="center"/>
    </xf>
    <xf numFmtId="0" fontId="11" fillId="0" borderId="42" xfId="6" applyFont="1" applyBorder="1" applyAlignment="1">
      <alignment horizontal="center"/>
    </xf>
    <xf numFmtId="0" fontId="0" fillId="0" borderId="42" xfId="0" applyBorder="1" applyAlignment="1">
      <alignment horizontal="center"/>
    </xf>
    <xf numFmtId="0" fontId="11" fillId="0" borderId="45" xfId="6" applyFont="1" applyBorder="1" applyAlignment="1">
      <alignment horizontal="center"/>
    </xf>
    <xf numFmtId="0" fontId="0" fillId="0" borderId="54" xfId="0" applyBorder="1" applyAlignment="1">
      <alignment horizontal="center"/>
    </xf>
    <xf numFmtId="0" fontId="12" fillId="0" borderId="5" xfId="0" applyFont="1" applyBorder="1" applyProtection="1">
      <protection locked="0"/>
    </xf>
    <xf numFmtId="0" fontId="0" fillId="0" borderId="5" xfId="0" applyBorder="1"/>
    <xf numFmtId="0" fontId="0" fillId="0" borderId="21" xfId="0" applyBorder="1"/>
    <xf numFmtId="0" fontId="17" fillId="0" borderId="6" xfId="9"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7" fillId="0" borderId="76" xfId="9" applyFont="1" applyBorder="1" applyAlignment="1">
      <alignment horizontal="right"/>
    </xf>
    <xf numFmtId="0" fontId="16" fillId="0" borderId="74" xfId="0" applyFont="1" applyBorder="1" applyAlignment="1">
      <alignment horizontal="right"/>
    </xf>
    <xf numFmtId="0" fontId="17" fillId="0" borderId="78" xfId="9" applyFont="1" applyBorder="1" applyAlignment="1">
      <alignment horizontal="right"/>
    </xf>
    <xf numFmtId="0" fontId="16" fillId="0" borderId="64" xfId="0" applyFont="1" applyBorder="1" applyAlignment="1">
      <alignment horizontal="right"/>
    </xf>
    <xf numFmtId="0" fontId="17" fillId="0" borderId="16" xfId="9" applyFont="1" applyBorder="1"/>
    <xf numFmtId="0" fontId="17" fillId="0" borderId="32" xfId="9" applyFont="1" applyBorder="1" applyAlignment="1">
      <alignment horizontal="center"/>
    </xf>
    <xf numFmtId="0" fontId="17" fillId="0" borderId="58" xfId="9" applyFont="1" applyBorder="1" applyAlignment="1">
      <alignment horizontal="center"/>
    </xf>
    <xf numFmtId="0" fontId="17" fillId="0" borderId="29" xfId="9" applyFont="1" applyBorder="1" applyAlignment="1">
      <alignment horizontal="center"/>
    </xf>
    <xf numFmtId="0" fontId="17" fillId="0" borderId="18" xfId="0" applyFont="1" applyBorder="1" applyAlignment="1">
      <alignment horizontal="center"/>
    </xf>
    <xf numFmtId="0" fontId="17" fillId="0" borderId="39" xfId="9" applyFont="1" applyBorder="1" applyAlignment="1">
      <alignment horizontal="right"/>
    </xf>
    <xf numFmtId="0" fontId="16" fillId="0" borderId="17" xfId="0" applyFont="1" applyBorder="1" applyAlignment="1">
      <alignment horizontal="right"/>
    </xf>
    <xf numFmtId="0" fontId="12" fillId="0" borderId="39" xfId="6" applyFont="1" applyBorder="1" applyAlignment="1">
      <alignment horizontal="center" wrapText="1"/>
    </xf>
    <xf numFmtId="0" fontId="27" fillId="0" borderId="17" xfId="0" applyFont="1" applyBorder="1"/>
    <xf numFmtId="0" fontId="14" fillId="0" borderId="39" xfId="6" applyFont="1" applyBorder="1" applyAlignment="1">
      <alignment horizontal="center" wrapText="1"/>
    </xf>
    <xf numFmtId="0" fontId="23" fillId="0" borderId="17" xfId="0" applyFont="1" applyBorder="1"/>
    <xf numFmtId="168" fontId="12" fillId="0" borderId="13" xfId="0" applyNumberFormat="1" applyFont="1" applyBorder="1"/>
    <xf numFmtId="168" fontId="27" fillId="0" borderId="14" xfId="0" applyNumberFormat="1" applyFont="1" applyBorder="1"/>
    <xf numFmtId="168" fontId="14" fillId="0" borderId="13" xfId="0" applyNumberFormat="1" applyFont="1" applyBorder="1"/>
    <xf numFmtId="168" fontId="23" fillId="0" borderId="14" xfId="0" applyNumberFormat="1" applyFont="1" applyBorder="1"/>
    <xf numFmtId="0" fontId="12" fillId="0" borderId="7" xfId="0" applyFont="1" applyBorder="1"/>
    <xf numFmtId="0" fontId="27" fillId="0" borderId="7" xfId="0" applyFont="1" applyBorder="1"/>
    <xf numFmtId="0" fontId="27" fillId="0" borderId="8" xfId="0" applyFont="1" applyBorder="1"/>
    <xf numFmtId="0" fontId="12" fillId="0" borderId="4" xfId="0" applyFont="1" applyBorder="1" applyAlignment="1">
      <alignment vertical="top" wrapText="1"/>
    </xf>
    <xf numFmtId="0" fontId="27" fillId="0" borderId="4" xfId="0" applyFont="1" applyBorder="1" applyAlignment="1">
      <alignment wrapText="1"/>
    </xf>
    <xf numFmtId="0" fontId="27" fillId="0" borderId="10" xfId="0" applyFont="1" applyBorder="1" applyAlignment="1">
      <alignment wrapText="1"/>
    </xf>
    <xf numFmtId="2" fontId="12" fillId="0" borderId="0" xfId="12" applyNumberFormat="1" applyFont="1" applyAlignment="1">
      <alignment horizontal="left" vertical="center" wrapText="1"/>
    </xf>
    <xf numFmtId="0" fontId="12" fillId="0" borderId="4" xfId="0" applyFont="1" applyBorder="1" applyAlignment="1">
      <alignment wrapText="1"/>
    </xf>
    <xf numFmtId="0" fontId="22" fillId="0" borderId="0" xfId="0" applyFont="1" applyAlignment="1">
      <alignment horizontal="center"/>
    </xf>
    <xf numFmtId="0" fontId="12" fillId="0" borderId="7" xfId="0" applyFont="1" applyBorder="1" applyAlignment="1">
      <alignment horizontal="left"/>
    </xf>
    <xf numFmtId="0" fontId="27" fillId="0" borderId="7" xfId="0" applyFont="1" applyBorder="1" applyAlignment="1">
      <alignment horizontal="left"/>
    </xf>
    <xf numFmtId="0" fontId="27" fillId="0" borderId="8" xfId="0" applyFont="1" applyBorder="1" applyAlignment="1">
      <alignment horizontal="left"/>
    </xf>
    <xf numFmtId="0" fontId="14" fillId="0" borderId="7" xfId="0" applyFont="1" applyBorder="1"/>
    <xf numFmtId="0" fontId="23" fillId="0" borderId="7" xfId="0" applyFont="1" applyBorder="1"/>
    <xf numFmtId="0" fontId="23" fillId="0" borderId="8" xfId="0" applyFont="1" applyBorder="1"/>
    <xf numFmtId="0" fontId="14" fillId="0" borderId="4" xfId="0" applyFont="1" applyBorder="1" applyAlignment="1">
      <alignment vertical="top" wrapText="1"/>
    </xf>
    <xf numFmtId="0" fontId="23" fillId="0" borderId="4" xfId="0" applyFont="1" applyBorder="1" applyAlignment="1">
      <alignment wrapText="1"/>
    </xf>
    <xf numFmtId="0" fontId="23" fillId="0" borderId="10" xfId="0" applyFont="1" applyBorder="1" applyAlignment="1">
      <alignment wrapText="1"/>
    </xf>
    <xf numFmtId="0" fontId="14" fillId="0" borderId="4" xfId="0" applyFont="1" applyBorder="1" applyAlignment="1">
      <alignment wrapText="1"/>
    </xf>
    <xf numFmtId="2" fontId="14" fillId="0" borderId="0" xfId="12" applyNumberFormat="1" applyFont="1" applyAlignment="1">
      <alignment horizontal="left" wrapText="1"/>
    </xf>
    <xf numFmtId="0" fontId="11" fillId="0" borderId="4" xfId="0" applyFont="1" applyBorder="1" applyAlignment="1">
      <alignment horizontal="center"/>
    </xf>
    <xf numFmtId="0" fontId="27" fillId="0" borderId="4" xfId="0" applyFont="1" applyBorder="1"/>
    <xf numFmtId="0" fontId="12" fillId="0" borderId="16" xfId="0" applyFont="1" applyBorder="1" applyAlignment="1">
      <alignment horizontal="right"/>
    </xf>
    <xf numFmtId="0" fontId="27" fillId="0" borderId="5" xfId="0" applyFont="1" applyBorder="1" applyAlignment="1">
      <alignment horizontal="right"/>
    </xf>
    <xf numFmtId="0" fontId="27" fillId="0" borderId="21" xfId="0" applyFont="1" applyBorder="1" applyAlignment="1">
      <alignment horizontal="right"/>
    </xf>
    <xf numFmtId="170" fontId="12" fillId="0" borderId="16" xfId="0" applyNumberFormat="1" applyFont="1" applyBorder="1" applyAlignment="1">
      <alignment horizontal="left"/>
    </xf>
    <xf numFmtId="170" fontId="12" fillId="0" borderId="21" xfId="0" applyNumberFormat="1" applyFont="1" applyBorder="1"/>
    <xf numFmtId="0" fontId="12" fillId="0" borderId="17" xfId="0" applyFont="1" applyBorder="1"/>
    <xf numFmtId="0" fontId="14" fillId="0" borderId="17" xfId="0" applyFont="1" applyBorder="1"/>
    <xf numFmtId="0" fontId="11" fillId="0" borderId="0" xfId="0" applyFont="1" applyAlignment="1">
      <alignment horizontal="center"/>
    </xf>
    <xf numFmtId="0" fontId="12" fillId="0" borderId="0" xfId="0" applyFont="1"/>
    <xf numFmtId="0" fontId="12" fillId="0" borderId="17" xfId="0" applyFont="1" applyBorder="1" applyAlignment="1">
      <alignment horizontal="center" wrapText="1"/>
    </xf>
    <xf numFmtId="0" fontId="14" fillId="0" borderId="17" xfId="0" applyFont="1" applyBorder="1" applyAlignment="1">
      <alignment horizontal="center" wrapText="1"/>
    </xf>
    <xf numFmtId="0" fontId="12" fillId="0" borderId="16" xfId="0" applyFont="1" applyBorder="1"/>
    <xf numFmtId="0" fontId="12" fillId="0" borderId="5" xfId="0" applyFont="1" applyBorder="1"/>
    <xf numFmtId="0" fontId="12" fillId="0" borderId="21" xfId="0" applyFont="1" applyBorder="1"/>
    <xf numFmtId="0" fontId="14" fillId="0" borderId="16" xfId="0" applyFont="1" applyBorder="1"/>
    <xf numFmtId="0" fontId="14" fillId="0" borderId="5" xfId="0" applyFont="1" applyBorder="1"/>
    <xf numFmtId="0" fontId="59" fillId="0" borderId="16" xfId="9" applyFont="1" applyBorder="1" applyAlignment="1">
      <alignment horizontal="left"/>
    </xf>
    <xf numFmtId="0" fontId="59" fillId="0" borderId="18" xfId="9" applyFont="1" applyBorder="1" applyAlignment="1">
      <alignment horizontal="left"/>
    </xf>
    <xf numFmtId="7" fontId="58" fillId="0" borderId="16" xfId="9" applyNumberFormat="1" applyFont="1" applyBorder="1" applyAlignment="1">
      <alignment horizontal="center"/>
    </xf>
    <xf numFmtId="7" fontId="58" fillId="0" borderId="21" xfId="9" applyNumberFormat="1" applyFont="1" applyBorder="1" applyAlignment="1">
      <alignment horizontal="center"/>
    </xf>
    <xf numFmtId="3" fontId="58" fillId="0" borderId="33" xfId="1" applyNumberFormat="1" applyFont="1" applyBorder="1" applyAlignment="1">
      <alignment horizontal="center"/>
    </xf>
    <xf numFmtId="3" fontId="58" fillId="0" borderId="80" xfId="1" applyNumberFormat="1" applyFont="1" applyBorder="1" applyAlignment="1">
      <alignment horizontal="center"/>
    </xf>
    <xf numFmtId="0" fontId="60" fillId="0" borderId="16" xfId="0" applyFont="1" applyBorder="1" applyAlignment="1">
      <alignment horizontal="left"/>
    </xf>
    <xf numFmtId="0" fontId="60" fillId="0" borderId="18" xfId="0" applyFont="1" applyBorder="1" applyAlignment="1">
      <alignment horizontal="left"/>
    </xf>
    <xf numFmtId="0" fontId="59" fillId="0" borderId="1" xfId="9" applyFont="1" applyBorder="1" applyAlignment="1">
      <alignment horizontal="left"/>
    </xf>
    <xf numFmtId="0" fontId="59" fillId="0" borderId="123" xfId="9" applyFont="1" applyBorder="1" applyAlignment="1">
      <alignment horizontal="left"/>
    </xf>
    <xf numFmtId="0" fontId="59" fillId="0" borderId="33" xfId="9" applyFont="1" applyBorder="1" applyAlignment="1">
      <alignment horizontal="left"/>
    </xf>
    <xf numFmtId="0" fontId="59" fillId="0" borderId="34" xfId="9" applyFont="1" applyBorder="1" applyAlignment="1">
      <alignment horizontal="left"/>
    </xf>
    <xf numFmtId="3" fontId="58" fillId="0" borderId="33" xfId="9" applyNumberFormat="1" applyFont="1" applyBorder="1" applyAlignment="1">
      <alignment horizontal="center"/>
    </xf>
    <xf numFmtId="3" fontId="58" fillId="0" borderId="80" xfId="9" applyNumberFormat="1" applyFont="1" applyBorder="1" applyAlignment="1">
      <alignment horizontal="center"/>
    </xf>
    <xf numFmtId="0" fontId="76" fillId="0" borderId="102" xfId="9" applyFont="1" applyBorder="1" applyAlignment="1">
      <alignment horizontal="right" wrapText="1"/>
    </xf>
    <xf numFmtId="0" fontId="76" fillId="0" borderId="0" xfId="9" applyFont="1" applyAlignment="1">
      <alignment horizontal="right" wrapText="1"/>
    </xf>
    <xf numFmtId="0" fontId="76" fillId="0" borderId="98" xfId="9" applyFont="1" applyBorder="1" applyAlignment="1">
      <alignment horizontal="left" vertical="top" wrapText="1"/>
    </xf>
    <xf numFmtId="0" fontId="76" fillId="0" borderId="0" xfId="9" applyFont="1" applyAlignment="1">
      <alignment horizontal="left" vertical="top"/>
    </xf>
    <xf numFmtId="0" fontId="59" fillId="11" borderId="91" xfId="9" applyFont="1" applyFill="1" applyBorder="1" applyAlignment="1">
      <alignment horizontal="center" vertical="top" wrapText="1"/>
    </xf>
    <xf numFmtId="0" fontId="59" fillId="11" borderId="92" xfId="9" applyFont="1" applyFill="1" applyBorder="1" applyAlignment="1">
      <alignment horizontal="center" vertical="top" wrapText="1"/>
    </xf>
    <xf numFmtId="0" fontId="58" fillId="0" borderId="49" xfId="9" applyFont="1" applyBorder="1" applyAlignment="1">
      <alignment horizontal="right"/>
    </xf>
    <xf numFmtId="0" fontId="58" fillId="0" borderId="49" xfId="0" applyFont="1" applyBorder="1" applyAlignment="1">
      <alignment horizontal="right"/>
    </xf>
    <xf numFmtId="0" fontId="58" fillId="0" borderId="17" xfId="9" applyFont="1" applyBorder="1" applyAlignment="1">
      <alignment horizontal="right"/>
    </xf>
    <xf numFmtId="0" fontId="58" fillId="0" borderId="17" xfId="0" applyFont="1" applyBorder="1" applyAlignment="1">
      <alignment horizontal="right"/>
    </xf>
    <xf numFmtId="0" fontId="93" fillId="0" borderId="17" xfId="9" applyFont="1" applyBorder="1" applyAlignment="1">
      <alignment horizontal="right"/>
    </xf>
    <xf numFmtId="0" fontId="93" fillId="0" borderId="17" xfId="0" applyFont="1" applyBorder="1" applyAlignment="1">
      <alignment horizontal="right"/>
    </xf>
    <xf numFmtId="0" fontId="59" fillId="11" borderId="86" xfId="9" applyFont="1" applyFill="1" applyBorder="1" applyAlignment="1">
      <alignment horizontal="right" vertical="top"/>
    </xf>
    <xf numFmtId="0" fontId="58" fillId="11" borderId="86" xfId="0" applyFont="1" applyFill="1" applyBorder="1" applyAlignment="1">
      <alignment horizontal="right" vertical="top"/>
    </xf>
    <xf numFmtId="49" fontId="58" fillId="0" borderId="16" xfId="9" applyNumberFormat="1" applyFont="1" applyBorder="1" applyAlignment="1">
      <alignment horizontal="left" vertical="top" wrapText="1"/>
    </xf>
    <xf numFmtId="49" fontId="58" fillId="0" borderId="21" xfId="9" applyNumberFormat="1" applyFont="1" applyBorder="1" applyAlignment="1">
      <alignment horizontal="left" vertical="top" wrapText="1"/>
    </xf>
    <xf numFmtId="0" fontId="58" fillId="0" borderId="102" xfId="9" applyFont="1" applyBorder="1" applyAlignment="1">
      <alignment horizontal="right" vertical="top" wrapText="1"/>
    </xf>
    <xf numFmtId="0" fontId="58" fillId="0" borderId="97" xfId="9" applyFont="1" applyBorder="1" applyAlignment="1">
      <alignment horizontal="right" vertical="top" wrapText="1"/>
    </xf>
    <xf numFmtId="6" fontId="59" fillId="0" borderId="100" xfId="4" applyNumberFormat="1" applyFont="1" applyBorder="1" applyAlignment="1">
      <alignment horizontal="center" vertical="top" wrapText="1"/>
    </xf>
    <xf numFmtId="9" fontId="84" fillId="0" borderId="24" xfId="9" applyNumberFormat="1" applyFont="1" applyBorder="1" applyAlignment="1">
      <alignment horizontal="left"/>
    </xf>
    <xf numFmtId="9" fontId="84" fillId="0" borderId="0" xfId="9" applyNumberFormat="1" applyFont="1" applyAlignment="1">
      <alignment horizontal="left"/>
    </xf>
    <xf numFmtId="0" fontId="84" fillId="0" borderId="24" xfId="9" applyFont="1" applyBorder="1" applyAlignment="1">
      <alignment horizontal="left"/>
    </xf>
    <xf numFmtId="0" fontId="84" fillId="0" borderId="0" xfId="9" applyFont="1" applyAlignment="1">
      <alignment horizontal="left"/>
    </xf>
    <xf numFmtId="0" fontId="78" fillId="11" borderId="16" xfId="9" applyFont="1" applyFill="1" applyBorder="1" applyAlignment="1">
      <alignment horizontal="right" vertical="center"/>
    </xf>
    <xf numFmtId="0" fontId="78" fillId="11" borderId="18" xfId="9" applyFont="1" applyFill="1" applyBorder="1" applyAlignment="1">
      <alignment horizontal="right" vertical="center"/>
    </xf>
    <xf numFmtId="0" fontId="58" fillId="0" borderId="102" xfId="9" applyFont="1" applyBorder="1" applyAlignment="1">
      <alignment horizontal="right"/>
    </xf>
    <xf numFmtId="0" fontId="58" fillId="0" borderId="97" xfId="9" applyFont="1" applyBorder="1" applyAlignment="1">
      <alignment horizontal="right"/>
    </xf>
    <xf numFmtId="0" fontId="78" fillId="11" borderId="29" xfId="9" applyFont="1" applyFill="1" applyBorder="1" applyAlignment="1">
      <alignment horizontal="center" vertical="center" wrapText="1"/>
    </xf>
    <xf numFmtId="0" fontId="78" fillId="11" borderId="18" xfId="9" applyFont="1" applyFill="1" applyBorder="1" applyAlignment="1">
      <alignment horizontal="center" vertical="center" wrapText="1"/>
    </xf>
    <xf numFmtId="0" fontId="78" fillId="11" borderId="5" xfId="0" applyFont="1" applyFill="1" applyBorder="1" applyAlignment="1">
      <alignment horizontal="center" vertical="center" wrapText="1"/>
    </xf>
    <xf numFmtId="0" fontId="58" fillId="0" borderId="16" xfId="9" applyFont="1" applyBorder="1" applyAlignment="1">
      <alignment horizontal="center"/>
    </xf>
    <xf numFmtId="0" fontId="58" fillId="0" borderId="21" xfId="9" applyFont="1" applyBorder="1" applyAlignment="1">
      <alignment horizontal="center"/>
    </xf>
    <xf numFmtId="3" fontId="58" fillId="0" borderId="16" xfId="9" applyNumberFormat="1" applyFont="1" applyBorder="1" applyAlignment="1">
      <alignment horizontal="center"/>
    </xf>
    <xf numFmtId="3" fontId="58" fillId="0" borderId="21" xfId="9" applyNumberFormat="1" applyFont="1" applyBorder="1" applyAlignment="1">
      <alignment horizontal="center"/>
    </xf>
    <xf numFmtId="0" fontId="61" fillId="0" borderId="16" xfId="0" applyFont="1" applyBorder="1" applyAlignment="1">
      <alignment horizontal="left" wrapText="1"/>
    </xf>
    <xf numFmtId="0" fontId="61" fillId="0" borderId="5" xfId="0" applyFont="1" applyBorder="1" applyAlignment="1">
      <alignment horizontal="left" wrapText="1"/>
    </xf>
    <xf numFmtId="0" fontId="61" fillId="0" borderId="21" xfId="0" applyFont="1" applyBorder="1" applyAlignment="1">
      <alignment horizontal="left" wrapText="1"/>
    </xf>
    <xf numFmtId="0" fontId="61" fillId="0" borderId="17" xfId="0" applyFont="1" applyBorder="1" applyAlignment="1">
      <alignment horizontal="right"/>
    </xf>
    <xf numFmtId="0" fontId="60" fillId="0" borderId="4" xfId="0" applyFont="1" applyBorder="1" applyAlignment="1">
      <alignment horizontal="center" wrapText="1"/>
    </xf>
    <xf numFmtId="0" fontId="63" fillId="0" borderId="17" xfId="0" applyFont="1" applyBorder="1"/>
    <xf numFmtId="0" fontId="61" fillId="0" borderId="16" xfId="0" applyFont="1" applyBorder="1" applyAlignment="1">
      <alignment horizontal="left"/>
    </xf>
    <xf numFmtId="0" fontId="61" fillId="0" borderId="5" xfId="0" applyFont="1" applyBorder="1" applyAlignment="1">
      <alignment horizontal="left"/>
    </xf>
    <xf numFmtId="0" fontId="61" fillId="0" borderId="21" xfId="0" applyFont="1" applyBorder="1" applyAlignment="1">
      <alignment horizontal="left"/>
    </xf>
    <xf numFmtId="44" fontId="61" fillId="0" borderId="16" xfId="0" applyNumberFormat="1" applyFont="1" applyBorder="1" applyAlignment="1">
      <alignment horizontal="left"/>
    </xf>
    <xf numFmtId="44" fontId="61" fillId="0" borderId="21" xfId="0" applyNumberFormat="1" applyFont="1" applyBorder="1"/>
    <xf numFmtId="0" fontId="64" fillId="0" borderId="0" xfId="0" applyFont="1" applyAlignment="1">
      <alignment horizontal="center"/>
    </xf>
    <xf numFmtId="0" fontId="63" fillId="0" borderId="0" xfId="0" applyFont="1"/>
    <xf numFmtId="0" fontId="63" fillId="0" borderId="17" xfId="0" applyFont="1" applyBorder="1" applyAlignment="1">
      <alignment horizontal="center" wrapText="1"/>
    </xf>
    <xf numFmtId="0" fontId="60" fillId="0" borderId="4" xfId="0" applyFont="1" applyBorder="1" applyAlignment="1">
      <alignment horizontal="left"/>
    </xf>
    <xf numFmtId="0" fontId="60" fillId="0" borderId="17" xfId="0" applyFont="1" applyBorder="1" applyAlignment="1">
      <alignment horizontal="right"/>
    </xf>
    <xf numFmtId="0" fontId="60" fillId="0" borderId="7" xfId="0" applyFont="1" applyBorder="1" applyAlignment="1">
      <alignment horizontal="left"/>
    </xf>
    <xf numFmtId="0" fontId="56" fillId="0" borderId="7" xfId="0" applyFont="1" applyBorder="1" applyAlignment="1">
      <alignment horizontal="left"/>
    </xf>
    <xf numFmtId="0" fontId="56" fillId="0" borderId="8" xfId="0" applyFont="1" applyBorder="1" applyAlignment="1">
      <alignment horizontal="left"/>
    </xf>
    <xf numFmtId="0" fontId="61" fillId="0" borderId="4" xfId="0" applyFont="1" applyBorder="1" applyAlignment="1">
      <alignment vertical="top" wrapText="1"/>
    </xf>
    <xf numFmtId="0" fontId="57" fillId="0" borderId="4" xfId="0" applyFont="1" applyBorder="1" applyAlignment="1">
      <alignment wrapText="1"/>
    </xf>
    <xf numFmtId="0" fontId="57" fillId="0" borderId="10" xfId="0" applyFont="1" applyBorder="1" applyAlignment="1">
      <alignment wrapText="1"/>
    </xf>
    <xf numFmtId="0" fontId="61" fillId="0" borderId="4" xfId="0" applyFont="1" applyBorder="1" applyAlignment="1">
      <alignment wrapText="1"/>
    </xf>
    <xf numFmtId="0" fontId="60" fillId="0" borderId="0" xfId="0" applyFont="1" applyAlignment="1">
      <alignment horizontal="left" wrapText="1"/>
    </xf>
    <xf numFmtId="0" fontId="60" fillId="0" borderId="4" xfId="0" applyFont="1" applyBorder="1" applyAlignment="1">
      <alignment horizontal="left" wrapText="1"/>
    </xf>
    <xf numFmtId="0" fontId="60" fillId="0" borderId="17" xfId="0" applyFont="1" applyBorder="1" applyAlignment="1">
      <alignment horizontal="center"/>
    </xf>
    <xf numFmtId="0" fontId="57" fillId="0" borderId="17" xfId="0" applyFont="1" applyBorder="1"/>
    <xf numFmtId="0" fontId="62" fillId="0" borderId="4" xfId="0" applyFont="1" applyBorder="1" applyAlignment="1">
      <alignment wrapText="1"/>
    </xf>
    <xf numFmtId="0" fontId="85" fillId="0" borderId="4" xfId="0" applyFont="1" applyBorder="1" applyAlignment="1">
      <alignment wrapText="1"/>
    </xf>
    <xf numFmtId="0" fontId="85" fillId="0" borderId="10" xfId="0" applyFont="1" applyBorder="1" applyAlignment="1">
      <alignment wrapText="1"/>
    </xf>
    <xf numFmtId="0" fontId="68" fillId="0" borderId="0" xfId="0" applyFont="1" applyAlignment="1">
      <alignment horizontal="center"/>
    </xf>
    <xf numFmtId="0" fontId="62" fillId="0" borderId="7" xfId="0" applyFont="1" applyBorder="1"/>
    <xf numFmtId="0" fontId="85" fillId="0" borderId="7" xfId="0" applyFont="1" applyBorder="1"/>
    <xf numFmtId="0" fontId="85" fillId="0" borderId="8" xfId="0" applyFont="1" applyBorder="1"/>
    <xf numFmtId="0" fontId="62" fillId="0" borderId="4" xfId="0" applyFont="1" applyBorder="1" applyAlignment="1">
      <alignment vertical="top" wrapText="1"/>
    </xf>
    <xf numFmtId="0" fontId="62" fillId="0" borderId="39" xfId="6" applyFont="1" applyBorder="1" applyAlignment="1">
      <alignment horizontal="center" wrapText="1"/>
    </xf>
    <xf numFmtId="0" fontId="85" fillId="0" borderId="17" xfId="0" applyFont="1" applyBorder="1"/>
    <xf numFmtId="168" fontId="62" fillId="0" borderId="13" xfId="0" applyNumberFormat="1" applyFont="1" applyBorder="1"/>
    <xf numFmtId="168" fontId="85" fillId="0" borderId="14" xfId="0" applyNumberFormat="1" applyFont="1" applyBorder="1"/>
    <xf numFmtId="2" fontId="61" fillId="0" borderId="0" xfId="12" applyNumberFormat="1" applyFont="1" applyAlignment="1">
      <alignment horizontal="left" vertical="center" wrapText="1"/>
    </xf>
    <xf numFmtId="2" fontId="61" fillId="0" borderId="0" xfId="12" applyNumberFormat="1" applyFont="1" applyAlignment="1">
      <alignment horizontal="left" wrapText="1"/>
    </xf>
    <xf numFmtId="44" fontId="27" fillId="0" borderId="16" xfId="0" applyNumberFormat="1" applyFont="1" applyBorder="1" applyAlignment="1">
      <alignment horizontal="left"/>
    </xf>
    <xf numFmtId="44" fontId="27" fillId="0" borderId="21" xfId="0" applyNumberFormat="1" applyFont="1" applyBorder="1"/>
  </cellXfs>
  <cellStyles count="19">
    <cellStyle name="Comma" xfId="1" builtinId="3"/>
    <cellStyle name="comma (0)" xfId="2" xr:uid="{00000000-0005-0000-0000-000001000000}"/>
    <cellStyle name="Comma 2" xfId="3" xr:uid="{00000000-0005-0000-0000-000002000000}"/>
    <cellStyle name="Comma 4" xfId="11" xr:uid="{00000000-0005-0000-0000-000003000000}"/>
    <cellStyle name="Currency" xfId="4" builtinId="4"/>
    <cellStyle name="Currency 2" xfId="5" xr:uid="{00000000-0005-0000-0000-000005000000}"/>
    <cellStyle name="Currency 3" xfId="13" xr:uid="{00000000-0005-0000-0000-000006000000}"/>
    <cellStyle name="Currency 3 2" xfId="18" xr:uid="{EFCC611A-AA93-4999-835F-4DABFC5F9D5B}"/>
    <cellStyle name="Normal" xfId="0" builtinId="0"/>
    <cellStyle name="Normal 2" xfId="6" xr:uid="{00000000-0005-0000-0000-000008000000}"/>
    <cellStyle name="Normal 2 2" xfId="14" xr:uid="{00000000-0005-0000-0000-000009000000}"/>
    <cellStyle name="Normal 3" xfId="7" xr:uid="{00000000-0005-0000-0000-00000A000000}"/>
    <cellStyle name="Normal 4" xfId="15" xr:uid="{00000000-0005-0000-0000-00000B000000}"/>
    <cellStyle name="Normal 5" xfId="16" xr:uid="{00000000-0005-0000-0000-00000C000000}"/>
    <cellStyle name="Normal 7 2" xfId="17" xr:uid="{40D86FB9-E37B-442C-AC30-C8D0FE7535D2}"/>
    <cellStyle name="Normal_0001HMCR1A" xfId="8" xr:uid="{00000000-0005-0000-0000-00000D000000}"/>
    <cellStyle name="Normal_0001HMCRuos" xfId="9" xr:uid="{00000000-0005-0000-0000-00000E000000}"/>
    <cellStyle name="Normal_COE  draft 1 FY05-06 budget " xfId="12" xr:uid="{00000000-0005-0000-0000-00000F000000}"/>
    <cellStyle name="Percent" xfId="10" builtinId="5"/>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9" defaultPivotStyle="PivotStyleLight16"/>
  <colors>
    <mruColors>
      <color rgb="FF000000"/>
      <color rgb="FF33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HHS\CONTRACTS%20&amp;%20MOUs%20in%20Review%20&amp;%20Apprvd\FY-20-21\Maitri\Addt'l%20Years%20thru%2024%20plus%20COVID%20Expense\20-21%20Maitri%2006124%20Bdgt%20w%20SmryPg%20edits%20req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Business%20Office%20Forms%20&amp;%20Documents\Budget%20Forms%20&amp;%20Instructions\AppendixB-BudgetFormBH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an%20goodwin/AppData/Roaming/Microsoft/Excel/Maitri%2006124%20Bdgt%20w%20SmryPg%20-%20RPB%20Example%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fdph.org/HHS/DEAN/App%20B%20Workgroup%20Folder%202017-18/NEW_DRAFT_AppendixB-BudgetTemplate_NonBH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HS\DEAN\App%20B%20Workgroup%20Folder%202017-18\NEW_DRAFT_AppendixB-BudgetTemplate_NonB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7-18 CostAlloc B-1 Pg 1 RWPA"/>
      <sheetName val="17-18 BudgJust B-1 Pg 2 RWPA"/>
      <sheetName val="17-18 CostAlloc B-1a Pg 1 SAM"/>
      <sheetName val="17-18 BudgJust B-1a pg2 SAM"/>
      <sheetName val="17-18 COSTALL B-1a.1 PG1 SAMSUP"/>
      <sheetName val="17-18 BudgJust b-1a.1 pg2 SAM"/>
      <sheetName val="17-18 COSTALL B-1b MH PG1 SAM "/>
      <sheetName val=" 17-18 BudgJust B-1b MH pg2 SAM"/>
      <sheetName val="18-19 CostAlloc B-2 Pg1 RWPA "/>
      <sheetName val="18-19 BudgJust B-2 Pg2 RWPA"/>
      <sheetName val="18-19 CostAlloc B-2a Pg1 SAM"/>
      <sheetName val="18-19 BudgJust B-2a Pg2 SAM "/>
      <sheetName val="18-19 CostAl B-2a1 Pg1 SAM-172k"/>
      <sheetName val="18-19 BudgJust B-2b Pg2 SAM172"/>
      <sheetName val="18-19 COSTAL B-2b Pg1- 133k"/>
      <sheetName val="18-19 BudgJust B-2b Pg2 SAM133"/>
      <sheetName val="19-20 MH COSTAL B-2c p1- RWPB"/>
      <sheetName val="19-20 MH BdgtJst B-2c p2 RWPB"/>
      <sheetName val="19-20 CostAlloc B-3 Pg1 RWPA"/>
      <sheetName val="19-20 BudgJust B-3 Pg2 RWPA "/>
      <sheetName val="19-20 CostAlloc B-3a p1 RWPB"/>
      <sheetName val="19-20 BudgJust B-3a p2 RWPB"/>
      <sheetName val="20-21 Maitri Summary Page RPB#4"/>
      <sheetName val="Budget Summary by Program"/>
      <sheetName val="19-20 MCO Costalloc B-3b p1 GF "/>
      <sheetName val="19-20 MCO BdgtJst B-3b p2 GF"/>
      <sheetName val="20-21 MH Costalloc B-2d p1 RWPB"/>
      <sheetName val="20-21 MH BdgJst B-2d p2 RWPB "/>
      <sheetName val="20-21 CostAlloc B-4 p1 RWPA"/>
      <sheetName val="20-21 BudgJust B-4 p2 RWPA"/>
      <sheetName val="20-21 CostAlloc B-4 p1 RWPA Mod"/>
      <sheetName val="20-21 BudgJust B-4 p2 RWPA Mod"/>
      <sheetName val="20-21 CostAll B-4.1p1 RWPACOVID"/>
      <sheetName val="20-21 BudgJus B-4.1 p2RWPACOVID"/>
      <sheetName val="20-21 CostAlloc B-4a p1 RWPB"/>
      <sheetName val="20-21 BudgJust B-4a p2 RWPB"/>
      <sheetName val="20-21 CostAlloc B-4a p1 RWPBMod"/>
      <sheetName val="20-21 BudgJust B-4a p2 RWPB Mod"/>
      <sheetName val="21-22 CostAlloc B-5 p1 RWPA Mod"/>
      <sheetName val="21-22 BudgJust B-5 p2 RWPA Mod"/>
      <sheetName val="21-22 CostAlloc B-5a p1 RWPBMod"/>
      <sheetName val="21-22 BudgJust B-5a p2 RWPB Mod"/>
      <sheetName val="21-22 CostAlloc B-5 p1 RWPA"/>
      <sheetName val="21-22 BudgJust B-5 p2 RWPA"/>
      <sheetName val="22-23 CostAlloc B-6 p1 RWPA Mod"/>
      <sheetName val="22-23 BudgJust B-6 p2 RWPA Mod"/>
      <sheetName val="22-23 CostAlloc B-6a p1 RWPBMod"/>
      <sheetName val="22-23 BudgJust B-6a p2 RWPB Mod"/>
      <sheetName val="23-24 CostAlloc B-7 p1 RWPA Mod"/>
      <sheetName val="23-24 BudgJust B-7 p2 RWPA Mod"/>
      <sheetName val="23-24 CostAlloc B-7a p1 RWPBMod"/>
      <sheetName val="23-24 BudgJust B-7a p2 RWPB Mod"/>
      <sheetName val="DROPDOWN FUND SOURCES"/>
      <sheetName val="DROPDOWN CONTRACT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A2" t="str">
            <v>HHS COUNTY GF</v>
          </cell>
        </row>
        <row r="3">
          <cell r="A3" t="str">
            <v>HHS FED CARE Part A - PD13, CFDA #93.914</v>
          </cell>
        </row>
        <row r="4">
          <cell r="A4" t="str">
            <v>HHS STATE SAM - HCIV09, CFDA #93.917</v>
          </cell>
        </row>
        <row r="5">
          <cell r="A5" t="str">
            <v>HHS STATE SAM - HCAO16, CFDA #93.917</v>
          </cell>
        </row>
        <row r="6">
          <cell r="A6" t="str">
            <v>HHS WO HSA AIDS Health Services</v>
          </cell>
        </row>
        <row r="7">
          <cell r="A7" t="str">
            <v>HPS COUNTY GF Children's Fund</v>
          </cell>
        </row>
        <row r="8">
          <cell r="A8" t="str">
            <v>HPS COUNTY HPS GF</v>
          </cell>
        </row>
        <row r="9">
          <cell r="A9" t="str">
            <v>HPS FED CDC - PD90, CFDA #93.940</v>
          </cell>
        </row>
        <row r="10">
          <cell r="A10" t="str">
            <v>HUH EDCM Adrian Hotel Stabilization Rooms</v>
          </cell>
        </row>
        <row r="11">
          <cell r="A11" t="str">
            <v>HUH General Fund</v>
          </cell>
        </row>
        <row r="12">
          <cell r="A12" t="str">
            <v>HUH General Fund - Mental Health</v>
          </cell>
        </row>
        <row r="13">
          <cell r="A13" t="str">
            <v>HUH General Fund - Mental Health Other</v>
          </cell>
        </row>
        <row r="14">
          <cell r="A14" t="str">
            <v>HUH General Fund - Project</v>
          </cell>
        </row>
        <row r="15">
          <cell r="A15" t="str">
            <v>HUH Grant HUD, CFDA #14.235</v>
          </cell>
        </row>
        <row r="16">
          <cell r="A16" t="str">
            <v>HUH Grant RWPA, CFDA #93.914</v>
          </cell>
        </row>
        <row r="17">
          <cell r="A17" t="str">
            <v>HUH MHSA</v>
          </cell>
        </row>
        <row r="18">
          <cell r="A18" t="str">
            <v xml:space="preserve">HUH Stabilization/Medical Respite </v>
          </cell>
        </row>
        <row r="19">
          <cell r="A19" t="str">
            <v>HUH UCSF Department of Psychiatry - Subsidies GF</v>
          </cell>
        </row>
        <row r="20">
          <cell r="A20" t="str">
            <v xml:space="preserve">HUH WO Adult Probation AB109 Stabilization Bed </v>
          </cell>
        </row>
        <row r="21">
          <cell r="A21" t="str">
            <v xml:space="preserve">HUH WO Adult Probation AB109 Stabilization Bed </v>
          </cell>
        </row>
        <row r="22">
          <cell r="A22" t="str">
            <v xml:space="preserve">HUH WO Adult Probation Stabilization Bed </v>
          </cell>
        </row>
        <row r="23">
          <cell r="A23" t="str">
            <v xml:space="preserve">HUH WO Adult Probation Stabilization Bed </v>
          </cell>
        </row>
        <row r="24">
          <cell r="A24" t="str">
            <v>HUH WO HSA Housing CAAP, PAES, SSIP</v>
          </cell>
        </row>
        <row r="25">
          <cell r="A25" t="str">
            <v>HUH WO HSA Housing CAAP, PAES, SSIP</v>
          </cell>
        </row>
        <row r="26">
          <cell r="A26" t="str">
            <v>MH 3RD PARTY Insurance Fees</v>
          </cell>
        </row>
        <row r="27">
          <cell r="A27" t="str">
            <v>MH 3RD PARTY Patient/Client Fees</v>
          </cell>
        </row>
        <row r="28">
          <cell r="A28" t="str">
            <v xml:space="preserve">MH ACUTE CARE </v>
          </cell>
        </row>
        <row r="29">
          <cell r="A29" t="str">
            <v>MH COMMUNITY AMBULATORY CARE</v>
          </cell>
        </row>
        <row r="30">
          <cell r="A30" t="str">
            <v>MH COUNTY Adult  - General Fund</v>
          </cell>
        </row>
        <row r="31">
          <cell r="A31" t="str">
            <v>MH COUNTY Adult Local Match</v>
          </cell>
        </row>
        <row r="32">
          <cell r="A32" t="str">
            <v>MH COUNTY Adult WO CODB</v>
          </cell>
        </row>
        <row r="33">
          <cell r="A33" t="str">
            <v>MH COUNTY COMM. CARE ADM PHARMACY</v>
          </cell>
        </row>
        <row r="34">
          <cell r="A34" t="str">
            <v>MH COUNTY SSI-DISABILITY EVAL ASSIST PRG</v>
          </cell>
        </row>
        <row r="35">
          <cell r="A35" t="str">
            <v>MH CYF COUNTY General Fund</v>
          </cell>
        </row>
        <row r="36">
          <cell r="A36" t="str">
            <v>MH CYF COUNTY Local Match</v>
          </cell>
        </row>
        <row r="37">
          <cell r="A37" t="str">
            <v>MH CYF COUNTY WO CODB</v>
          </cell>
        </row>
        <row r="38">
          <cell r="A38" t="str">
            <v>MH CYF PROG. FAMILY MOSAIC</v>
          </cell>
        </row>
        <row r="39">
          <cell r="A39" t="str">
            <v>MH CYF SB 163 HSA CALWIN CONTINUING PROJ</v>
          </cell>
        </row>
        <row r="40">
          <cell r="A40" t="str">
            <v>MH FED SDMC FFP (50%) Adult</v>
          </cell>
        </row>
        <row r="41">
          <cell r="A41" t="str">
            <v>MH FED SDMC FFP (50%) CYF</v>
          </cell>
        </row>
        <row r="42">
          <cell r="A42" t="str">
            <v>MH GRANT BATISC, CFDA #93.104</v>
          </cell>
        </row>
        <row r="43">
          <cell r="A43" t="str">
            <v>MH GRANT INTEGRATED SVCS FOR MENTALLY ILL (no CFDA)</v>
          </cell>
        </row>
        <row r="44">
          <cell r="A44" t="str">
            <v>MH GRANT MH TRIAGE PERSONNEL (no CFDA)</v>
          </cell>
        </row>
        <row r="45">
          <cell r="A45" t="str">
            <v>MH GRANT PRIMARY &amp; BEHAVIORAL HLTH CARE, CFDA #93.243</v>
          </cell>
        </row>
        <row r="46">
          <cell r="A46" t="str">
            <v>MH GRANT SAMSHA Adult SOC, CFDA #93.958</v>
          </cell>
        </row>
        <row r="47">
          <cell r="A47" t="str">
            <v>MH GRANT SAMSHA SOC DUAL DIAGNOSIS, CFDA #93.958</v>
          </cell>
        </row>
        <row r="48">
          <cell r="A48" t="str">
            <v>MH GRANT SAMSHA SOC FAMILY MOSAIC, CFDA #93.958</v>
          </cell>
        </row>
        <row r="49">
          <cell r="A49" t="str">
            <v>MH GRANT SB MCKINNEY-PATH, CFDA #93.150</v>
          </cell>
        </row>
        <row r="50">
          <cell r="A50" t="str">
            <v>MH GRANT SF FAMILY INTERV. REENTRY, CFDA #16.812</v>
          </cell>
        </row>
        <row r="51">
          <cell r="A51" t="str">
            <v>MH GRANT SF YOUTH BACK ON T.R.A.C.K, CFDA #16.745</v>
          </cell>
        </row>
        <row r="52">
          <cell r="A52" t="str">
            <v>MH GRANT URBAN TRAILS SF, CFDA #93.104</v>
          </cell>
        </row>
        <row r="53">
          <cell r="A53" t="str">
            <v>MH HSA Conservatorship Fees</v>
          </cell>
        </row>
        <row r="54">
          <cell r="A54" t="str">
            <v>MH LONG TERM CARE</v>
          </cell>
        </row>
        <row r="55">
          <cell r="A55" t="str">
            <v>MH Medicare</v>
          </cell>
        </row>
        <row r="56">
          <cell r="A56" t="str">
            <v>MH MHSA (CF) Capital Facility</v>
          </cell>
        </row>
        <row r="57">
          <cell r="A57" t="str">
            <v>MH MHSA (CSS)</v>
          </cell>
        </row>
        <row r="58">
          <cell r="A58" t="str">
            <v>MH MHSA (INN)</v>
          </cell>
        </row>
        <row r="59">
          <cell r="A59" t="str">
            <v>MH MHSA (IT) Information Technology</v>
          </cell>
        </row>
        <row r="60">
          <cell r="A60" t="str">
            <v>MH MHSA (PEI)</v>
          </cell>
        </row>
        <row r="61">
          <cell r="A61" t="str">
            <v>MH MHSA (WET)</v>
          </cell>
        </row>
        <row r="62">
          <cell r="A62" t="str">
            <v xml:space="preserve">MH O/P MANAGED CARE </v>
          </cell>
        </row>
        <row r="63">
          <cell r="A63" t="str">
            <v>MH SFUSD (ERMHS/School Partnership)</v>
          </cell>
        </row>
        <row r="64">
          <cell r="A64" t="str">
            <v>MH STATE 2011 PSR Managed Care</v>
          </cell>
        </row>
        <row r="65">
          <cell r="A65" t="str">
            <v>MH STATE Adult 1991 MH Realignment</v>
          </cell>
        </row>
        <row r="66">
          <cell r="A66" t="str">
            <v>MH STATE CTF Fund (Cmmty Tx Facility)</v>
          </cell>
        </row>
        <row r="67">
          <cell r="A67" t="str">
            <v>MH STATE CYF 1991 Realignment</v>
          </cell>
        </row>
        <row r="68">
          <cell r="A68" t="str">
            <v>MH STATE CYF 2011 PSR-EPSDT</v>
          </cell>
        </row>
        <row r="69">
          <cell r="A69" t="str">
            <v>MH STATE Family Mosaic Capitated Medi-Cal</v>
          </cell>
        </row>
        <row r="70">
          <cell r="A70" t="str">
            <v>MH STATE MAA</v>
          </cell>
        </row>
        <row r="71">
          <cell r="A71" t="str">
            <v>MH STATE RWJ</v>
          </cell>
        </row>
        <row r="72">
          <cell r="A72" t="str">
            <v>MH STATE SB 163 Children's Wrap-Around/Foster Care</v>
          </cell>
        </row>
        <row r="73">
          <cell r="A73" t="str">
            <v>MH WO Adult Probation Dual Diagnosis</v>
          </cell>
        </row>
        <row r="74">
          <cell r="A74" t="str">
            <v>MH WO CFC Commission</v>
          </cell>
        </row>
        <row r="75">
          <cell r="A75" t="str">
            <v>MH WO CFC MH First Five PTI</v>
          </cell>
        </row>
        <row r="76">
          <cell r="A76" t="str">
            <v>MH WO CFC MH Pre-School</v>
          </cell>
        </row>
        <row r="77">
          <cell r="A77" t="str">
            <v>MH WO CFC Prop 10</v>
          </cell>
        </row>
        <row r="78">
          <cell r="A78" t="str">
            <v>MH WO CFC School Readiness</v>
          </cell>
        </row>
        <row r="79">
          <cell r="A79" t="str">
            <v>MH WO DCYF Adol Hlth Wrkng Grp</v>
          </cell>
        </row>
        <row r="80">
          <cell r="A80" t="str">
            <v>MH WO DCYF Child Care</v>
          </cell>
        </row>
        <row r="81">
          <cell r="A81" t="str">
            <v>MH WO DCYF Dimensions Clinic</v>
          </cell>
        </row>
        <row r="82">
          <cell r="A82" t="str">
            <v>MH WO DCYF MH High School</v>
          </cell>
        </row>
        <row r="83">
          <cell r="A83" t="str">
            <v>MH WO DCYF OCC Therapist</v>
          </cell>
        </row>
        <row r="84">
          <cell r="A84" t="str">
            <v>MH WO DCYF Parent Training Initiative</v>
          </cell>
        </row>
        <row r="85">
          <cell r="A85" t="str">
            <v>MH WO DCYF Prop J Collaborative</v>
          </cell>
        </row>
        <row r="86">
          <cell r="A86" t="str">
            <v>MH WO DCYF Violence Prev Prog</v>
          </cell>
        </row>
        <row r="87">
          <cell r="A87" t="str">
            <v xml:space="preserve">MH WO HSA </v>
          </cell>
        </row>
        <row r="88">
          <cell r="A88" t="str">
            <v>MH WO HSA BH Supportive Housing</v>
          </cell>
        </row>
        <row r="89">
          <cell r="A89" t="str">
            <v>MH WO HSA CALWORKS</v>
          </cell>
        </row>
        <row r="90">
          <cell r="A90" t="str">
            <v>MH WO HSA CH SPMP Foster Care</v>
          </cell>
        </row>
        <row r="91">
          <cell r="A91" t="str">
            <v>MH WO HSA Dependancy Drug Court</v>
          </cell>
        </row>
        <row r="92">
          <cell r="A92" t="str">
            <v>MH WO HSA DMSF CH DHS Childcare</v>
          </cell>
        </row>
        <row r="93">
          <cell r="A93" t="str">
            <v>MH WO HSA Foster Care Migration</v>
          </cell>
        </row>
        <row r="94">
          <cell r="A94" t="str">
            <v xml:space="preserve">MH WO HSA HAP PRC </v>
          </cell>
        </row>
        <row r="95">
          <cell r="A95" t="str">
            <v>MH WO HSA Infant Parent Program</v>
          </cell>
        </row>
        <row r="96">
          <cell r="A96" t="str">
            <v>MH WO HSA MH CH CWS Non-IVE Overmatch</v>
          </cell>
        </row>
        <row r="97">
          <cell r="A97" t="str">
            <v>MH WO HSA MH CH TBS Shadow SVCS</v>
          </cell>
        </row>
        <row r="98">
          <cell r="A98" t="str">
            <v xml:space="preserve">MH WO HSA MH EPSDT GF Matches </v>
          </cell>
        </row>
        <row r="99">
          <cell r="A99" t="str">
            <v>MH WO HSA MH HSA GF Matches</v>
          </cell>
        </row>
        <row r="100">
          <cell r="A100" t="str">
            <v>MH WO HSA PAES</v>
          </cell>
        </row>
        <row r="101">
          <cell r="A101" t="str">
            <v>MH WO HSA Parent Training Initiative</v>
          </cell>
        </row>
        <row r="102">
          <cell r="A102" t="str">
            <v>MH WO HSA PTI WO</v>
          </cell>
        </row>
        <row r="103">
          <cell r="A103" t="str">
            <v>MH WO HSA Rep Payee Program</v>
          </cell>
        </row>
        <row r="104">
          <cell r="A104" t="str">
            <v>MH WO HSA SF Continuum of Care Housing</v>
          </cell>
        </row>
        <row r="105">
          <cell r="A105" t="str">
            <v>MH WO HSA Shelter Monitoring Committee Stipend</v>
          </cell>
        </row>
        <row r="106">
          <cell r="A106" t="str">
            <v>MH WO HSA SSI DEAP</v>
          </cell>
        </row>
        <row r="107">
          <cell r="A107" t="str">
            <v>MH WO HSA TAY SF Support</v>
          </cell>
        </row>
        <row r="108">
          <cell r="A108" t="str">
            <v>MH WO HSA Therapeutic Foster Care Program</v>
          </cell>
        </row>
        <row r="109">
          <cell r="A109" t="str">
            <v>MH WO HSA UC Roving Team</v>
          </cell>
        </row>
        <row r="110">
          <cell r="A110" t="str">
            <v>MH WO Juvenile Probation AIMM Higher</v>
          </cell>
        </row>
        <row r="111">
          <cell r="A111" t="str">
            <v>MH WO Juvenile Probation Log Cabin Ranch</v>
          </cell>
        </row>
        <row r="112">
          <cell r="A112" t="str">
            <v>MH WO SFUSD - MH SED Partnership</v>
          </cell>
        </row>
        <row r="113">
          <cell r="A113" t="str">
            <v>MH WO Sheriff Dept. Linkage to Cmmty Svcs</v>
          </cell>
        </row>
        <row r="114">
          <cell r="A114" t="str">
            <v>MH WO Sheriff Dept. NOVA</v>
          </cell>
        </row>
        <row r="115">
          <cell r="A115" t="str">
            <v>OTHER ADM-LENO WAIVER</v>
          </cell>
        </row>
        <row r="116">
          <cell r="A116" t="str">
            <v>OTHER YOUTH GUIDANCE CENTER</v>
          </cell>
        </row>
        <row r="117">
          <cell r="A117" t="str">
            <v>PH WO CFC Healthy Kids</v>
          </cell>
        </row>
        <row r="118">
          <cell r="A118" t="str">
            <v>PH WO DCYF Children Community Response Network</v>
          </cell>
        </row>
        <row r="119">
          <cell r="A119" t="str">
            <v>PH WO DCYF Healthy Kids</v>
          </cell>
        </row>
        <row r="120">
          <cell r="A120" t="str">
            <v>PH WO DCYF Street Violence Prevention</v>
          </cell>
        </row>
        <row r="121">
          <cell r="A121" t="str">
            <v>PH WO DCYF Tattoo Removal</v>
          </cell>
        </row>
        <row r="122">
          <cell r="A122" t="str">
            <v>SA 3RD PARTY Client Fees</v>
          </cell>
        </row>
        <row r="123">
          <cell r="A123" t="str">
            <v>SA 3RD PARTY Insurance Fees</v>
          </cell>
        </row>
        <row r="124">
          <cell r="A124" t="str">
            <v>SA 3RD PARTY Medicare</v>
          </cell>
        </row>
        <row r="125">
          <cell r="A125" t="str">
            <v>SA COUNTY - General Fund</v>
          </cell>
        </row>
        <row r="126">
          <cell r="A126" t="str">
            <v>SA COUNTY - General Fund (CJC)</v>
          </cell>
        </row>
        <row r="127">
          <cell r="A127" t="str">
            <v>SA COUNTY - General Fund (SF HOT)</v>
          </cell>
        </row>
        <row r="128">
          <cell r="A128" t="str">
            <v>SA COUNTY - General Fund (WO CODB)</v>
          </cell>
        </row>
        <row r="129">
          <cell r="A129" t="str">
            <v>SA FED - DMC FFP, CFDA #93.778</v>
          </cell>
        </row>
        <row r="130">
          <cell r="A130" t="str">
            <v>SA FED - SAPT Adolescent Tx Svcs, CFDA #93.959</v>
          </cell>
        </row>
        <row r="131">
          <cell r="A131" t="str">
            <v>SA FED - SAPT Discretionary, CFDA #93.959</v>
          </cell>
        </row>
        <row r="132">
          <cell r="A132" t="str">
            <v>SA FED - SAPT Friday Night Live/Club Live, CFDA #93.959</v>
          </cell>
        </row>
        <row r="133">
          <cell r="A133" t="str">
            <v>SA FED - SAPT HIV Set-Aside, CFDA #93.959</v>
          </cell>
        </row>
        <row r="134">
          <cell r="A134" t="str">
            <v>SA FED - SAPT Perinatal Set-Aside, CFDA #93.959</v>
          </cell>
        </row>
        <row r="135">
          <cell r="A135" t="str">
            <v>SA FED - SAPT Primary Prevention Set-Aside, CFDA #93.959</v>
          </cell>
        </row>
        <row r="136">
          <cell r="A136" t="str">
            <v>SA GRANT - CDCR ISMIP</v>
          </cell>
        </row>
        <row r="137">
          <cell r="A137" t="str">
            <v>SA GRANT - DOJ Safe Havens, CFDA #16.527</v>
          </cell>
        </row>
        <row r="138">
          <cell r="A138" t="str">
            <v>SA GRANT Fed DOJ Second Chance, CFDA #16.202</v>
          </cell>
        </row>
        <row r="139">
          <cell r="A139" t="str">
            <v>SA GRANT Fed SAMHSA SHOP, CFDA #93.243</v>
          </cell>
        </row>
        <row r="140">
          <cell r="A140" t="str">
            <v>SA GRANT SECOND CHANCE PRISONER REENTRY, CFDA #16.812</v>
          </cell>
        </row>
        <row r="141">
          <cell r="A141" t="str">
            <v>SA GRANT SF MINORITY AIDS INITIATIVE - MH, CFDA #93.243</v>
          </cell>
        </row>
        <row r="142">
          <cell r="A142" t="str">
            <v>SA GRANT SF MINORITY AIDS INITIATIVE - PREV, CFDA #93.243</v>
          </cell>
        </row>
        <row r="143">
          <cell r="A143" t="str">
            <v>SA GRANT SF MINORITY AIDS INITIATIVE - SA TX, CFDA #93.243</v>
          </cell>
        </row>
        <row r="144">
          <cell r="A144" t="str">
            <v>SA GRANT SHOP, CFDA #93.243</v>
          </cell>
        </row>
        <row r="145">
          <cell r="A145" t="str">
            <v>SA GRANT State BUPENORPHINE SMOLING CESSATION PROG</v>
          </cell>
        </row>
        <row r="146">
          <cell r="A146" t="str">
            <v>SA GRANT State CDCR ISMIP</v>
          </cell>
        </row>
        <row r="147">
          <cell r="A147" t="str">
            <v>SA GRANT SUPERVISED VISITATION/SAFE EXCHANGE, CFDA#16.527</v>
          </cell>
        </row>
        <row r="148">
          <cell r="A148" t="str">
            <v>SA STATE - Comprehensive Drug Court</v>
          </cell>
        </row>
        <row r="149">
          <cell r="A149" t="str">
            <v>SA STATE - Dependency Drug Court</v>
          </cell>
        </row>
        <row r="150">
          <cell r="A150" t="str">
            <v>SA STATE - DMC</v>
          </cell>
        </row>
        <row r="151">
          <cell r="A151" t="str">
            <v>SA STATE - DMC Expanded</v>
          </cell>
        </row>
        <row r="152">
          <cell r="A152" t="str">
            <v xml:space="preserve">SA STATE - DMC IOT Expanded </v>
          </cell>
        </row>
        <row r="153">
          <cell r="A153" t="str">
            <v>SA STATE - Drug Court Partnership</v>
          </cell>
        </row>
        <row r="154">
          <cell r="A154" t="str">
            <v>SA STATE - Non-DMC</v>
          </cell>
        </row>
        <row r="155">
          <cell r="A155" t="str">
            <v>SA STATE - Women/Children's Residential</v>
          </cell>
        </row>
        <row r="156">
          <cell r="A156" t="str">
            <v>SA WO - APD Case Mgmt</v>
          </cell>
        </row>
        <row r="157">
          <cell r="A157" t="str">
            <v>SA WO - APD Psych Soc Wkr</v>
          </cell>
        </row>
        <row r="158">
          <cell r="A158" t="str">
            <v>SA WO - APD Residential</v>
          </cell>
        </row>
        <row r="159">
          <cell r="A159" t="str">
            <v xml:space="preserve">SA WO - APD SA Services </v>
          </cell>
        </row>
        <row r="160">
          <cell r="A160" t="str">
            <v>SA WO - DCYF Wellness Centers</v>
          </cell>
        </row>
        <row r="161">
          <cell r="A161" t="str">
            <v>SA WO - HSA Children's Program</v>
          </cell>
        </row>
        <row r="162">
          <cell r="A162" t="str">
            <v>SA WO - HSA FSET, CFDA #10.561</v>
          </cell>
        </row>
        <row r="163">
          <cell r="A163" t="str">
            <v>SA WO - Public Library Homeless Outreach</v>
          </cell>
        </row>
        <row r="164">
          <cell r="A164" t="str">
            <v>NON DPH Fund Raising</v>
          </cell>
        </row>
        <row r="165">
          <cell r="A165" t="str">
            <v>NON DPH In-Kind</v>
          </cell>
        </row>
        <row r="166">
          <cell r="A166" t="str">
            <v>NON DPH Provider's Fund</v>
          </cell>
        </row>
        <row r="167">
          <cell r="A167" t="str">
            <v>NON DPH Provider's Grants</v>
          </cell>
        </row>
      </sheetData>
      <sheetData sheetId="53">
        <row r="1">
          <cell r="A1" t="str">
            <v>Cost Reimbursement (CR)</v>
          </cell>
        </row>
        <row r="2">
          <cell r="A2" t="str">
            <v>Fee-For-Service (FFS)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H 1 - Budget Summary"/>
      <sheetName val="DPH 2 - CRDC"/>
      <sheetName val="DPH 3-Salaries&amp;Benefits"/>
      <sheetName val="DPH 4 - Operating Exp"/>
      <sheetName val="DPH 5 - CapitalExpenses"/>
      <sheetName val="DPH 6 - Indirect"/>
      <sheetName val="DPH 7- Bgt Jst (as instructed) "/>
      <sheetName val="DROPDOWN FUND SOURCES"/>
      <sheetName val="DROPDOWN BHS SERVICE TYPES"/>
      <sheetName val="DROPDOWN CONTRACT TYPE"/>
    </sheetNames>
    <sheetDataSet>
      <sheetData sheetId="0">
        <row r="3">
          <cell r="H3">
            <v>0</v>
          </cell>
        </row>
      </sheetData>
      <sheetData sheetId="1"/>
      <sheetData sheetId="2"/>
      <sheetData sheetId="3"/>
      <sheetData sheetId="4"/>
      <sheetData sheetId="5"/>
      <sheetData sheetId="6"/>
      <sheetData sheetId="7">
        <row r="1">
          <cell r="A1" t="str">
            <v>FUNDING</v>
          </cell>
        </row>
        <row r="2">
          <cell r="A2" t="str">
            <v>MH STATE 2011 PSR Managed Care</v>
          </cell>
        </row>
        <row r="3">
          <cell r="A3" t="str">
            <v>MH 3RD PARTY Insurance Fees</v>
          </cell>
        </row>
        <row r="4">
          <cell r="A4" t="str">
            <v>MH Medicare</v>
          </cell>
        </row>
        <row r="5">
          <cell r="A5" t="str">
            <v>MH 3RD PARTY Patient/Client Fees</v>
          </cell>
        </row>
        <row r="6">
          <cell r="A6" t="str">
            <v>MH STATE Adult 1991 MH Realignment</v>
          </cell>
        </row>
        <row r="7">
          <cell r="A7" t="str">
            <v>MH COUNTY Adult  - General Fund</v>
          </cell>
        </row>
        <row r="8">
          <cell r="A8" t="str">
            <v>MH COUNTY Adult Local Match</v>
          </cell>
        </row>
        <row r="9">
          <cell r="A9" t="str">
            <v>MH COUNTY Adult WO CODB</v>
          </cell>
        </row>
        <row r="10">
          <cell r="A10" t="str">
            <v>MH COUNTY COMM. CARE ADM PHARMACY</v>
          </cell>
        </row>
        <row r="11">
          <cell r="A11" t="str">
            <v>MH COUNTY SSI-DISABILITY EVAL ASSIST PRG</v>
          </cell>
        </row>
        <row r="12">
          <cell r="A12" t="str">
            <v xml:space="preserve">MH ACUTE CARE </v>
          </cell>
        </row>
        <row r="13">
          <cell r="A13" t="str">
            <v>MH LONG TERM CARE</v>
          </cell>
        </row>
        <row r="14">
          <cell r="A14" t="str">
            <v xml:space="preserve">MH O/P MANAGED CARE </v>
          </cell>
        </row>
        <row r="15">
          <cell r="A15" t="str">
            <v>MH CYF PROG. FAMILY MOSAIC</v>
          </cell>
        </row>
        <row r="16">
          <cell r="A16" t="str">
            <v>MH CYF SB 163 HSA CALWIN CONTINUING PROJ</v>
          </cell>
        </row>
        <row r="17">
          <cell r="A17" t="str">
            <v>MH STATE CYF 2011 PSR-EPSDT</v>
          </cell>
        </row>
        <row r="18">
          <cell r="A18" t="str">
            <v>MH STATE CYF 1991 Realignment</v>
          </cell>
        </row>
        <row r="19">
          <cell r="A19" t="str">
            <v>MH CYF COUNTY General Fund</v>
          </cell>
        </row>
        <row r="20">
          <cell r="A20" t="str">
            <v>MH CYF COUNTY Local Match</v>
          </cell>
        </row>
        <row r="21">
          <cell r="A21" t="str">
            <v>MH CYF COUNTY WO CODB</v>
          </cell>
        </row>
        <row r="22">
          <cell r="A22" t="str">
            <v>MH FED SDMC FFP (50%) Adult</v>
          </cell>
        </row>
        <row r="23">
          <cell r="A23" t="str">
            <v>MH FED SDMC FFP (50%) CYF</v>
          </cell>
        </row>
        <row r="24">
          <cell r="A24" t="str">
            <v>MH GRANT BATISC, CFDA #93.104</v>
          </cell>
        </row>
        <row r="25">
          <cell r="A25" t="str">
            <v>MH GRANT INTEGRATED SVCS FOR MENTALLY ILL (no CFDA)</v>
          </cell>
        </row>
        <row r="26">
          <cell r="A26" t="str">
            <v>MH GRANT MH TRIAGE PERSONNEL (no CFDA)</v>
          </cell>
        </row>
        <row r="27">
          <cell r="A27" t="str">
            <v>MH GRANT PRIMARY &amp; BEHAVIORAL HLTH CARE, CFDA #93.243</v>
          </cell>
        </row>
        <row r="28">
          <cell r="A28" t="str">
            <v>MH GRANT SAMSHA Adult SOC, CFDA #93.958</v>
          </cell>
        </row>
        <row r="29">
          <cell r="A29" t="str">
            <v>MH GRANT SAMSHA SOC DUAL DIAGNOSIS, CFDA #93.958</v>
          </cell>
        </row>
        <row r="30">
          <cell r="A30" t="str">
            <v>MH GRANT SAMSHA SOC FAMILY MOSAIC, CFDA #93.958</v>
          </cell>
        </row>
        <row r="31">
          <cell r="A31" t="str">
            <v>MH GRANT SB MCKINNEY-PATH, CFDA #93.150</v>
          </cell>
        </row>
        <row r="32">
          <cell r="A32" t="str">
            <v>MH GRANT SF FAMILY INTERV. REENTRY, CFDA #16.812</v>
          </cell>
        </row>
        <row r="33">
          <cell r="A33" t="str">
            <v>MH GRANT SF YOUTH BACK ON T.R.A.C.K, CFDA #16.745</v>
          </cell>
        </row>
        <row r="34">
          <cell r="A34" t="str">
            <v>MH GRANT URBAN TRAILS SF, CFDA #93.104</v>
          </cell>
        </row>
        <row r="35">
          <cell r="A35" t="str">
            <v>MH HSA Conservatorship Fees</v>
          </cell>
        </row>
        <row r="36">
          <cell r="A36" t="str">
            <v>MH MHSA (CF) Capital Facility</v>
          </cell>
        </row>
        <row r="37">
          <cell r="A37" t="str">
            <v>MH MHSA (CSS)</v>
          </cell>
        </row>
        <row r="38">
          <cell r="A38" t="str">
            <v>MH MHSA (INN)</v>
          </cell>
        </row>
        <row r="39">
          <cell r="A39" t="str">
            <v>MH MHSA (IT) Information Technology</v>
          </cell>
        </row>
        <row r="40">
          <cell r="A40" t="str">
            <v>MH MHSA (PEI)</v>
          </cell>
        </row>
        <row r="41">
          <cell r="A41" t="str">
            <v>MH MHSA (WET)</v>
          </cell>
        </row>
        <row r="42">
          <cell r="A42" t="str">
            <v>MH SFUSD (ERMHS/School Partnership)</v>
          </cell>
        </row>
        <row r="43">
          <cell r="A43" t="str">
            <v>MH STATE CTF Fund (Cmmty Tx Facility)</v>
          </cell>
        </row>
        <row r="44">
          <cell r="A44" t="str">
            <v>MH STATE Family Mosaic Capitated Medi-Cal</v>
          </cell>
        </row>
        <row r="45">
          <cell r="A45" t="str">
            <v>MH STATE MAA</v>
          </cell>
        </row>
        <row r="46">
          <cell r="A46" t="str">
            <v>MH STATE RWJ</v>
          </cell>
        </row>
        <row r="47">
          <cell r="A47" t="str">
            <v>MH STATE SB 163 Children's Wrap-Around/Foster Care</v>
          </cell>
        </row>
        <row r="48">
          <cell r="A48" t="str">
            <v>MH WO Adult Probation Dual Diagnosis</v>
          </cell>
        </row>
        <row r="49">
          <cell r="A49" t="str">
            <v>MH WO CFC Commission</v>
          </cell>
        </row>
        <row r="50">
          <cell r="A50" t="str">
            <v>MH WO CFC MH First Five PTI</v>
          </cell>
        </row>
        <row r="51">
          <cell r="A51" t="str">
            <v>MH WO CFC MH Pre-School</v>
          </cell>
        </row>
        <row r="52">
          <cell r="A52" t="str">
            <v>MH WO CFC Prop 10</v>
          </cell>
        </row>
        <row r="53">
          <cell r="A53" t="str">
            <v>MH WO CFC School Readiness</v>
          </cell>
        </row>
        <row r="54">
          <cell r="A54" t="str">
            <v>MH WO DCYF Adol Hlth Wrkng Grp</v>
          </cell>
        </row>
        <row r="55">
          <cell r="A55" t="str">
            <v>MH WO DCYF Child Care</v>
          </cell>
        </row>
        <row r="56">
          <cell r="A56" t="str">
            <v>MH WO DCYF Dimensions Clinic</v>
          </cell>
        </row>
        <row r="57">
          <cell r="A57" t="str">
            <v>MH WO DCYF MH High School</v>
          </cell>
        </row>
        <row r="58">
          <cell r="A58" t="str">
            <v>MH WO DCYF OCC Therapist</v>
          </cell>
        </row>
        <row r="59">
          <cell r="A59" t="str">
            <v>MH WO DCYF Parent Training Initiative</v>
          </cell>
        </row>
        <row r="60">
          <cell r="A60" t="str">
            <v>MH WO DCYF Prop J Collaborative</v>
          </cell>
        </row>
        <row r="61">
          <cell r="A61" t="str">
            <v>MH WO DCYF Violence Prev Prog</v>
          </cell>
        </row>
        <row r="62">
          <cell r="A62" t="str">
            <v>MH WO DCYF SF Continuum of Care Housing</v>
          </cell>
        </row>
        <row r="63">
          <cell r="A63" t="str">
            <v xml:space="preserve">MH WO HSA </v>
          </cell>
        </row>
        <row r="64">
          <cell r="A64" t="str">
            <v>MH WO HSA BH Supportive Housing</v>
          </cell>
        </row>
        <row r="65">
          <cell r="A65" t="str">
            <v>MH WO HSA CALWORKS</v>
          </cell>
        </row>
        <row r="66">
          <cell r="A66" t="str">
            <v>MH WO HSA CH SPMP Foster Care</v>
          </cell>
        </row>
        <row r="67">
          <cell r="A67" t="str">
            <v>MH WO HSA Dependancy Drug Court</v>
          </cell>
        </row>
        <row r="68">
          <cell r="A68" t="str">
            <v>MH WO HSA DMSF CH DHS Childcare</v>
          </cell>
        </row>
        <row r="69">
          <cell r="A69" t="str">
            <v>MH WO HSA Foster Care Migration</v>
          </cell>
        </row>
        <row r="70">
          <cell r="A70" t="str">
            <v xml:space="preserve">MH WO HSA HAP PRC </v>
          </cell>
        </row>
        <row r="71">
          <cell r="A71" t="str">
            <v>MH WO HSA Family Training Institute</v>
          </cell>
        </row>
        <row r="72">
          <cell r="A72" t="str">
            <v>MH WO HSA MH CH CWS Non-IVE Overmatch</v>
          </cell>
        </row>
        <row r="73">
          <cell r="A73" t="str">
            <v>MH WO HSA MH CH TBS Shadow SVCS</v>
          </cell>
        </row>
        <row r="74">
          <cell r="A74" t="str">
            <v xml:space="preserve">MH WO HSA MH EPSDT GF Matches </v>
          </cell>
        </row>
        <row r="75">
          <cell r="A75" t="str">
            <v>MH WO HSA MH HSA GF Matches</v>
          </cell>
        </row>
        <row r="76">
          <cell r="A76" t="str">
            <v>MH WO HSA PAES</v>
          </cell>
        </row>
        <row r="77">
          <cell r="A77" t="str">
            <v>MH WO HSA Parent Training Initiative</v>
          </cell>
        </row>
        <row r="78">
          <cell r="A78" t="str">
            <v>MH WO HSA PTI WO</v>
          </cell>
        </row>
        <row r="79">
          <cell r="A79" t="str">
            <v>MH WO HSA Rep Payee Program</v>
          </cell>
        </row>
        <row r="80">
          <cell r="A80" t="str">
            <v>MH WO HSA Shelter Monitoring Committee Stipend</v>
          </cell>
        </row>
        <row r="81">
          <cell r="A81" t="str">
            <v>MH WO HSA SSI DEAP</v>
          </cell>
        </row>
        <row r="82">
          <cell r="A82" t="str">
            <v>MH WO HSA TAY SF Support</v>
          </cell>
        </row>
        <row r="83">
          <cell r="A83" t="str">
            <v>MH WO HSA Therapeutic Foster Care Program</v>
          </cell>
        </row>
        <row r="84">
          <cell r="A84" t="str">
            <v>MH WO HSA UC Roving Team</v>
          </cell>
        </row>
        <row r="85">
          <cell r="A85" t="str">
            <v>MH WO Juvenile Probation AIMM Higher</v>
          </cell>
        </row>
        <row r="86">
          <cell r="A86" t="str">
            <v>MH WO Juvenile Probation Log Cabin Ranch</v>
          </cell>
        </row>
        <row r="87">
          <cell r="A87" t="str">
            <v>MH WO SFUSD - MH SED Partnership</v>
          </cell>
        </row>
        <row r="88">
          <cell r="A88" t="str">
            <v>MH WO Sheriff Dept. Linkage to Cmmty Svcs</v>
          </cell>
        </row>
        <row r="89">
          <cell r="A89" t="str">
            <v>MH WO Sheriff Dept. NOVA</v>
          </cell>
        </row>
        <row r="90">
          <cell r="A90" t="str">
            <v>SA 3RD PARTY Client Fees</v>
          </cell>
        </row>
        <row r="91">
          <cell r="A91" t="str">
            <v>SA 3RD PARTY Insurance Fees</v>
          </cell>
        </row>
        <row r="92">
          <cell r="A92" t="str">
            <v>SA 3RD PARTY Medicare</v>
          </cell>
        </row>
        <row r="93">
          <cell r="A93" t="str">
            <v>SA FED - DMC FFP, CFDA #93.778</v>
          </cell>
        </row>
        <row r="94">
          <cell r="A94" t="str">
            <v>SA FED - SAPT Adolescent Tx Svcs, CFDA #93.959</v>
          </cell>
        </row>
        <row r="95">
          <cell r="A95" t="str">
            <v>SA FED - SAPT Discretionary, CFDA #93.959</v>
          </cell>
        </row>
        <row r="96">
          <cell r="A96" t="str">
            <v>SA FED - SAPT Friday Night Live/Club Live, CFDA #93.959</v>
          </cell>
        </row>
        <row r="97">
          <cell r="A97" t="str">
            <v>SA FED - SAPT HIV Set-Aside, CFDA #93.959</v>
          </cell>
        </row>
        <row r="98">
          <cell r="A98" t="str">
            <v>SA FED - SAPT Perinatal Set-Aside, CFDA #93.959</v>
          </cell>
        </row>
        <row r="99">
          <cell r="A99" t="str">
            <v>SA FED - SAPT Primary Prevention Set-Aside, CFDA #93.959</v>
          </cell>
        </row>
        <row r="100">
          <cell r="A100" t="str">
            <v>SA STATE - DMC</v>
          </cell>
        </row>
        <row r="101">
          <cell r="A101" t="str">
            <v>SA STATE - Non-DMC</v>
          </cell>
        </row>
        <row r="102">
          <cell r="A102" t="str">
            <v>SA STATE - Comprehensive Drug Court</v>
          </cell>
        </row>
        <row r="103">
          <cell r="A103" t="str">
            <v>SA STATE - Dependency Drug Court</v>
          </cell>
        </row>
        <row r="104">
          <cell r="A104" t="str">
            <v>SA STATE - Drug Court Partnership</v>
          </cell>
        </row>
        <row r="105">
          <cell r="A105" t="str">
            <v>SA STATE - Women/Children's Residential</v>
          </cell>
        </row>
        <row r="106">
          <cell r="A106" t="str">
            <v>SA STATE - DMC Expanded</v>
          </cell>
        </row>
        <row r="107">
          <cell r="A107" t="str">
            <v xml:space="preserve">SA STATE - DMC IOT Expanded </v>
          </cell>
        </row>
        <row r="108">
          <cell r="A108" t="str">
            <v>SA COUNTY - General Fund</v>
          </cell>
        </row>
        <row r="109">
          <cell r="A109" t="str">
            <v>SA COUNTY - General Fund (WO CODB)</v>
          </cell>
        </row>
        <row r="110">
          <cell r="A110" t="str">
            <v>SA COUNTY - General Fund (SF HOT)</v>
          </cell>
        </row>
        <row r="111">
          <cell r="A111" t="str">
            <v>SA COUNTY - General Fund (CJC)</v>
          </cell>
        </row>
        <row r="112">
          <cell r="A112" t="str">
            <v>SA GRANT - CDCR ISMIP</v>
          </cell>
        </row>
        <row r="113">
          <cell r="A113" t="str">
            <v>SA GRANT - DOJ Safe Havens, CFDA #16.527</v>
          </cell>
        </row>
        <row r="114">
          <cell r="A114" t="str">
            <v>SA WO - APD Case Mgmt</v>
          </cell>
        </row>
        <row r="115">
          <cell r="A115" t="str">
            <v>SA WO - APD Psych Soc Wkr</v>
          </cell>
        </row>
        <row r="116">
          <cell r="A116" t="str">
            <v>SA WO - APD Residential</v>
          </cell>
        </row>
        <row r="117">
          <cell r="A117" t="str">
            <v xml:space="preserve">SA WO - APD SA Services </v>
          </cell>
        </row>
        <row r="118">
          <cell r="A118" t="str">
            <v>SA WO - DCYF Wellness Centers</v>
          </cell>
        </row>
        <row r="119">
          <cell r="A119" t="str">
            <v>SA WO - HSA Children's Program</v>
          </cell>
        </row>
        <row r="120">
          <cell r="A120" t="str">
            <v>SA WO - HSA FSET, CFDA #10.561</v>
          </cell>
        </row>
        <row r="121">
          <cell r="A121" t="str">
            <v>SA WO - Public Library Homeless Outreach</v>
          </cell>
        </row>
        <row r="122">
          <cell r="A122" t="str">
            <v>SA GRANT Fed DOJ Second Chance, CFDA #16.202</v>
          </cell>
        </row>
        <row r="123">
          <cell r="A123" t="str">
            <v>SA GRANT Fed SAMHSA SHOP, CFDA #93.243</v>
          </cell>
        </row>
        <row r="124">
          <cell r="A124" t="str">
            <v>SA GRANT SECOND CHANCE PRISONER REENTRY, CFDA #16.812</v>
          </cell>
        </row>
        <row r="125">
          <cell r="A125" t="str">
            <v>SA GRANT SF MINORITY AIDS INITIATIVE - MH, CFDA #93.243</v>
          </cell>
        </row>
        <row r="126">
          <cell r="A126" t="str">
            <v>SA GRANT SF MINORITY AIDS INITIATIVE - PREV, CFDA #93.243</v>
          </cell>
        </row>
        <row r="127">
          <cell r="A127" t="str">
            <v>SA GRANT SF MINORITY AIDS INITIATIVE - SA TX, CFDA #93.243</v>
          </cell>
        </row>
        <row r="128">
          <cell r="A128" t="str">
            <v>SA GRANT SHOP, CFDA #93.243</v>
          </cell>
        </row>
        <row r="129">
          <cell r="A129" t="str">
            <v>SA GRANT State BUPENORPHINE SMOLING CESSATION PROG</v>
          </cell>
        </row>
        <row r="130">
          <cell r="A130" t="str">
            <v>SA GRANT State CDCR ISMIP</v>
          </cell>
        </row>
        <row r="131">
          <cell r="A131" t="str">
            <v>SA GRANT SUPERVISED VISITATION/SAFE EXCHANGE, CFDA#16.527</v>
          </cell>
        </row>
        <row r="132">
          <cell r="A132" t="str">
            <v>HHS COUNTY GF</v>
          </cell>
        </row>
        <row r="133">
          <cell r="A133" t="str">
            <v>HHS FED CARE Part A - PD13, CFDA #93.914</v>
          </cell>
        </row>
        <row r="134">
          <cell r="A134" t="str">
            <v>HHS STATE SAM - HCAO16, CFDA #93.917</v>
          </cell>
        </row>
        <row r="135">
          <cell r="A135" t="str">
            <v>HHS WO HSA AIDS Health Services</v>
          </cell>
        </row>
        <row r="136">
          <cell r="A136" t="str">
            <v>HPS COUNTY GF Children's Fund</v>
          </cell>
        </row>
        <row r="137">
          <cell r="A137" t="str">
            <v>HPS COUNTY HPS GF</v>
          </cell>
        </row>
        <row r="138">
          <cell r="A138" t="str">
            <v>HPS FED CDC - PD90, CFDA #93.940</v>
          </cell>
        </row>
        <row r="139">
          <cell r="A139" t="str">
            <v>HUH General Fund</v>
          </cell>
        </row>
        <row r="140">
          <cell r="A140" t="str">
            <v>HUH General Fund - Mental Health</v>
          </cell>
        </row>
        <row r="141">
          <cell r="A141" t="str">
            <v>HUH General Fund - Mental Health Other</v>
          </cell>
        </row>
        <row r="142">
          <cell r="A142" t="str">
            <v>HUH General Fund - Project</v>
          </cell>
        </row>
        <row r="143">
          <cell r="A143" t="str">
            <v>HUH Grant HUD, CFDA #14.235</v>
          </cell>
        </row>
        <row r="144">
          <cell r="A144" t="str">
            <v>HUH Grant RWPA, CFDA #93.914</v>
          </cell>
        </row>
        <row r="145">
          <cell r="A145" t="str">
            <v>HUH MHSA</v>
          </cell>
        </row>
        <row r="146">
          <cell r="A146" t="str">
            <v xml:space="preserve">HUH WO Adult Probation AB109 Stabilization Bed </v>
          </cell>
        </row>
        <row r="147">
          <cell r="A147" t="str">
            <v xml:space="preserve">HUH WO Adult Probation Stabilization Bed </v>
          </cell>
        </row>
        <row r="148">
          <cell r="A148" t="str">
            <v>HUH WO HSA Housing CAAP, PAES, SSIP</v>
          </cell>
        </row>
        <row r="149">
          <cell r="A149" t="str">
            <v>HUH UCSF Department of Psychiatry - Subsidies GF</v>
          </cell>
        </row>
        <row r="150">
          <cell r="A150" t="str">
            <v>HUH EDCM Adrian Hotel Stabilization Rooms</v>
          </cell>
        </row>
        <row r="151">
          <cell r="A151" t="str">
            <v xml:space="preserve">HUH Stabilization/Medical Respite </v>
          </cell>
        </row>
        <row r="152">
          <cell r="A152" t="str">
            <v xml:space="preserve">HUH WO Adult Probation AB109 Stabilization Bed </v>
          </cell>
        </row>
        <row r="153">
          <cell r="A153" t="str">
            <v xml:space="preserve">HUH WO Adult Probation Stabilization Bed </v>
          </cell>
        </row>
        <row r="154">
          <cell r="A154" t="str">
            <v>HUH WO HSA Housing CAAP, PAES, SSIP</v>
          </cell>
        </row>
        <row r="155">
          <cell r="A155" t="str">
            <v>OTHER ADM-LENO WAIVER</v>
          </cell>
        </row>
        <row r="156">
          <cell r="A156" t="str">
            <v>OTHER YOUTH GUIDANCE CENTER</v>
          </cell>
        </row>
        <row r="157">
          <cell r="A157" t="str">
            <v>PH WO CFC Healthy Kids</v>
          </cell>
        </row>
        <row r="158">
          <cell r="A158" t="str">
            <v>PH WO DCYF Children Community Response Network</v>
          </cell>
        </row>
        <row r="159">
          <cell r="A159" t="str">
            <v>PH WO DCYF Healthy Kids</v>
          </cell>
        </row>
        <row r="160">
          <cell r="A160" t="str">
            <v>PH WO DCYF Street Violence Prevention</v>
          </cell>
        </row>
        <row r="161">
          <cell r="A161" t="str">
            <v>PH WO DCYF Tattoo Removal</v>
          </cell>
        </row>
        <row r="162">
          <cell r="A162" t="str">
            <v>NON DPH Fund Raising</v>
          </cell>
        </row>
        <row r="163">
          <cell r="A163" t="str">
            <v>NON DPH In-Kind</v>
          </cell>
        </row>
        <row r="164">
          <cell r="A164" t="str">
            <v>NON DPH Provider's Fund</v>
          </cell>
        </row>
        <row r="165">
          <cell r="A165" t="str">
            <v>NON DPH Provider's Grants</v>
          </cell>
        </row>
      </sheetData>
      <sheetData sheetId="8"/>
      <sheetData sheetId="9">
        <row r="1">
          <cell r="A1" t="str">
            <v>Cost Reimbursement (CR)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7-18 CostAlloc B-1 Pg 1 RWPA"/>
      <sheetName val="17-18 BudgJust B-1 Pg 2 RWPA"/>
      <sheetName val="17-18 CostAlloc B-1a Pg 1 SAM"/>
      <sheetName val="17-18 BudgJust B-1a pg2 SAM"/>
      <sheetName val="17-18 COSTALL B-1a.1 PG1 SAMSUP"/>
      <sheetName val="17-18 BudgJust b-1a.1 pg2 SAM"/>
      <sheetName val="17-18 COSTALL B-1b MH PG1 SAM "/>
      <sheetName val=" 17-18 BudgJust B-1b MH pg2 SAM"/>
      <sheetName val="18-19 CostAlloc B-2 Pg1 RWPA "/>
      <sheetName val="18-19 BudgJust B-2 Pg2 RWPA"/>
      <sheetName val="18-19 CostAlloc B-2a Pg1 SAM"/>
      <sheetName val="18-19 BudgJust B-2a Pg2 SAM "/>
      <sheetName val="18-19 CostAl B-2a1 Pg1 SAM-172k"/>
      <sheetName val="18-19 BudgJust B-2b Pg2 SAM172"/>
      <sheetName val="18-19 COSTAL B-2b Pg1- 133k"/>
      <sheetName val="18-19 BudgJust B-2b Pg2 SAM133"/>
      <sheetName val="19-20 MH COSTAL B-2c p1- RWPB"/>
      <sheetName val="19-20 MH BdgtJst B-2c p2 RWPB"/>
      <sheetName val="19-20 CostAlloc B-3 Pg1 RWPA"/>
      <sheetName val="19-20 BudgJust B-3 Pg2 RWPA "/>
      <sheetName val="19-20 CostAlloc B-3a p1 RWPB"/>
      <sheetName val="19-20 BudgJust B-3a p2 RWPB"/>
      <sheetName val="Maitri UOS&amp;UDC Allocation Page"/>
      <sheetName val="Maitri Summary Page"/>
      <sheetName val="Budget Summary by Program"/>
      <sheetName val="19-20 MCO Costalloc B-3b p1 GF "/>
      <sheetName val="19-20 MCO BdgtJst B-3b p2 GF"/>
      <sheetName val="20-21 MH Costalloc B-2d p1 RWPB"/>
      <sheetName val="20-21 MH BdgJst B-2d p2 RWPB "/>
      <sheetName val="20-21 CostAlloc B-4 p1 RWPA"/>
      <sheetName val="20-21 BudgJust B-4 p2 RWPA"/>
      <sheetName val="20-21 CostAlloc B-4 p1 RWPA Mod"/>
      <sheetName val="20-21 BudgJust B-4 p2 RWPA Mod"/>
      <sheetName val="20-21 CostAll B-4.1p1 RWPACOVID"/>
      <sheetName val="20-21 BudJust B-4.1p2 RWPACOVID"/>
      <sheetName val="20-21 CostAlloc B-4a p1 RWPB"/>
      <sheetName val="20-21 BudgJust B-4a p2 RWPB"/>
      <sheetName val="20-21 CostAlloc B-4a p1 RWPBMod"/>
      <sheetName val="20-21 BudgJust B-4a p2 RWPB Mod"/>
      <sheetName val="21-22 CostAlloc B-5 p1 RWPA Mod"/>
      <sheetName val="21-22 BudgJust B-5 p2 RWPA Mod"/>
      <sheetName val="21-22 CostAlloc B-5a p1 RWPBMod"/>
      <sheetName val="21-22 BudgJust B-5a p2 RWPB Mod"/>
      <sheetName val="21-22 CostAlloc B-5 p1 RWPA"/>
      <sheetName val="21-22 BudgJust B-5 p2 RWPA"/>
      <sheetName val="21-22 MH Costalloc B-2e p1 RWPB"/>
      <sheetName val="21-22 MH BdgJst B-2e p2 RWPB"/>
      <sheetName val="22-23 CostAlloc B-6 p1 RWPA Mod"/>
      <sheetName val="22-23 BudgJust B-6 p2 RWPA Mod"/>
      <sheetName val="22-23 CostAlloc B-6a p1 RWPBMod"/>
      <sheetName val="22-23 BudgJust B-6a p2 RWPB Mod"/>
      <sheetName val="22-23 MH Costalloc B-2f p1 RWPB"/>
      <sheetName val="22-23 MH BdgJst B-2f p2 RWPB"/>
      <sheetName val="23-24 CostAlloc B-7 p1 RWPA Mod"/>
      <sheetName val="23-24 BudgJust B-7 p2 RWPA Mod"/>
      <sheetName val="23-24 CostAlloc B-7a p1 RWPBMod"/>
      <sheetName val="23-24 BudgJust B-7a p2 RWPB Mod"/>
      <sheetName val="23-24 MH Costalloc B-2g p1 RWPB"/>
      <sheetName val="23-24 MH BdgJst B-2g p2 RWPB "/>
      <sheetName val="DROPDOWN FUND SOURCES"/>
      <sheetName val="DROPDOWN CONTRACT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1">
          <cell r="AB21">
            <v>9389013.2302619033</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41">
          <cell r="C41">
            <v>528</v>
          </cell>
          <cell r="G41">
            <v>240</v>
          </cell>
          <cell r="I41">
            <v>96</v>
          </cell>
          <cell r="K41">
            <v>144</v>
          </cell>
        </row>
        <row r="43">
          <cell r="C43">
            <v>16</v>
          </cell>
          <cell r="G43">
            <v>16</v>
          </cell>
          <cell r="I43">
            <v>8</v>
          </cell>
          <cell r="K43">
            <v>12</v>
          </cell>
          <cell r="M43">
            <v>16</v>
          </cell>
        </row>
      </sheetData>
      <sheetData sheetId="52"/>
      <sheetData sheetId="53"/>
      <sheetData sheetId="54"/>
      <sheetData sheetId="55"/>
      <sheetData sheetId="56"/>
      <sheetData sheetId="57">
        <row r="41">
          <cell r="C41">
            <v>528</v>
          </cell>
          <cell r="G41">
            <v>240</v>
          </cell>
          <cell r="I41">
            <v>96</v>
          </cell>
          <cell r="K41">
            <v>144</v>
          </cell>
        </row>
        <row r="43">
          <cell r="C43">
            <v>16</v>
          </cell>
          <cell r="G43">
            <v>16</v>
          </cell>
          <cell r="I43">
            <v>8</v>
          </cell>
          <cell r="K43">
            <v>12</v>
          </cell>
          <cell r="M43">
            <v>16</v>
          </cell>
        </row>
      </sheetData>
      <sheetData sheetId="58"/>
      <sheetData sheetId="59">
        <row r="2">
          <cell r="A2" t="str">
            <v>HHS COUNTY GF</v>
          </cell>
        </row>
      </sheetData>
      <sheetData sheetId="60">
        <row r="1">
          <cell r="A1" t="str">
            <v>Cost Reimbursement (CR)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nge Rate Form Legal"/>
      <sheetName val="Fringe Rate Form Letter"/>
      <sheetName val="Tab-number Instructions"/>
      <sheetName val="Budget Summary by Program"/>
      <sheetName val="Budget Summary w Capital"/>
      <sheetName val="App B-1 w Capital Page 1"/>
      <sheetName val="B-1 BgtJustf w Capital"/>
      <sheetName val="Budget Summary by Program (2)"/>
      <sheetName val="UOS Cost Alloc. B-1 Pg 1"/>
      <sheetName val="Bdgt Justf B-1 Pg 2 "/>
      <sheetName val="App B-2 Page 1"/>
      <sheetName val="B-2 page 2 BgtJustf"/>
      <sheetName val="App B-3 Page 1"/>
      <sheetName val="B-3 page 2 BgtJustf"/>
      <sheetName val="App B-4 Page 1"/>
      <sheetName val="B-4 page 2 BgtJustf"/>
      <sheetName val="App B-5 Page 1"/>
      <sheetName val="B-5 page 2 BgtJustf"/>
      <sheetName val="App B-6 Page 1"/>
      <sheetName val="B-6 page 2 BgtJustf"/>
      <sheetName val="App B-7 Page 1"/>
      <sheetName val="B-7 page 2 BgtJustf"/>
      <sheetName val="UOS Cost Alloc. B-2 Pg 1"/>
      <sheetName val="Bdgt Justf B-2 Pg 2 "/>
      <sheetName val="UOS Cost Alloc. B-1a Pg 1"/>
      <sheetName val="Bdgt Justf B-1a Pg 2 "/>
      <sheetName val="UOS Cost Alloc. B-2a Pg 1"/>
      <sheetName val="Bdgt Justf B-2a Pg 2 "/>
      <sheetName val="UOS Cost Alloc. B-1b Pg 1"/>
      <sheetName val="Bdgt Justf B-1b Pg 2 "/>
      <sheetName val="UOS Cost Alloc. B-2b Pg 1"/>
      <sheetName val="Bdgt Justf B-2b Pg 2 "/>
      <sheetName val="UOS Cost Alloc. B-3 Pg 1"/>
      <sheetName val="Bdgt Justf B-3 Pg 2"/>
      <sheetName val="UOS Cost Alloc. B-4 Pg 1"/>
      <sheetName val="Bdgt Justf B-4 Pg 2"/>
      <sheetName val="UOS Cost Alloc. B-3a Pg 1"/>
      <sheetName val="Bdgt Justf B-3a Pg 2"/>
      <sheetName val="UOS Cost Alloc. B-4a Pg 1"/>
      <sheetName val="Bdgt Justf B-4a Pg 2"/>
      <sheetName val="UOS Cost Alloc. B-3b Pg 1"/>
      <sheetName val="Bdgt Justf B-3b Pg 2"/>
      <sheetName val="UOS Cost Alloc. B-4b Pg 1"/>
      <sheetName val="Bdgt Justf B-4b Pg 2"/>
      <sheetName val="DROPDOWN FUND SOURCES"/>
      <sheetName val="DROPDOWN CONTRACTTYPE"/>
      <sheetName val="DROPDOWN HHS Service M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SF EMA LOCAL CATEGORY</v>
          </cell>
          <cell r="B1" t="str">
            <v>UNIT</v>
          </cell>
          <cell r="C1" t="str">
            <v>COST CAPS</v>
          </cell>
        </row>
        <row r="2">
          <cell r="A2" t="str">
            <v>Benefits Counseling</v>
          </cell>
          <cell r="B2" t="str">
            <v>Hour</v>
          </cell>
          <cell r="C2" t="str">
            <v>No cap. Unit rate is negotiated based on historical cost.</v>
          </cell>
        </row>
        <row r="3">
          <cell r="A3" t="str">
            <v>Emergency Financial Assistance</v>
          </cell>
          <cell r="B3" t="str">
            <v>Grant</v>
          </cell>
          <cell r="C3" t="str">
            <v>No cap. Unit rate is negotiated based on historical cost.</v>
          </cell>
        </row>
        <row r="4">
          <cell r="A4" t="str">
            <v>Emergency Housing</v>
          </cell>
          <cell r="B4" t="str">
            <v>Day Grant Vouchers</v>
          </cell>
          <cell r="C4" t="str">
            <v>No cap. Unit rate is negotiated based on historical cost.</v>
          </cell>
        </row>
        <row r="5">
          <cell r="A5" t="str">
            <v>Facility-based Health Care</v>
          </cell>
          <cell r="B5" t="str">
            <v>Patient Day</v>
          </cell>
          <cell r="C5" t="str">
            <v>For residential programs:
Paraprofessional Care
$530 per patient day maximum Professional
$1,440 per patient day maximum (RN)
$1,200 per patient day maximum (LCSW)
Specialized Care
$1,440 per patient day maximum</v>
          </cell>
        </row>
        <row r="6">
          <cell r="A6" t="str">
            <v>Food Bank - Home Delivered Meals</v>
          </cell>
          <cell r="B6" t="str">
            <v>Meal/Bag of Groceries/Pound of Food/Vouchers</v>
          </cell>
          <cell r="C6" t="str">
            <v>No cap. Unit rate is negotiated based on historical cost.</v>
          </cell>
        </row>
        <row r="7">
          <cell r="A7" t="str">
            <v>Home Health Care</v>
          </cell>
          <cell r="B7" t="str">
            <v>Visit</v>
          </cell>
          <cell r="C7" t="str">
            <v>For home-based programs:
Paraprofessional Care
$135 per visit maximum Professional
$300 per visit maximum (RN)
$240 per visit maximum (LCSW) 
Specialized Care $300 per visit maximum</v>
          </cell>
        </row>
        <row r="8">
          <cell r="A8" t="str">
            <v>Hospice Services</v>
          </cell>
          <cell r="B8" t="str">
            <v>Patient Day</v>
          </cell>
          <cell r="C8" t="str">
            <v>For residential programs:
Paraprofessional Care
$530 per patient day maximum Professional
$1,440 per patient day maximum (RN)
$1,200 per patient day maximum (LCSW)
Specialized Care
$1,440 per patient day maximum</v>
          </cell>
        </row>
        <row r="9">
          <cell r="A9" t="str">
            <v>Legal Services</v>
          </cell>
          <cell r="B9" t="str">
            <v>Hour</v>
          </cell>
          <cell r="C9" t="str">
            <v>$180 per hour</v>
          </cell>
        </row>
        <row r="10">
          <cell r="A10" t="str">
            <v>Medical Case Management</v>
          </cell>
          <cell r="B10" t="str">
            <v>Hour</v>
          </cell>
          <cell r="C10" t="str">
            <v xml:space="preserve">$150 per hour.
$150 per hour maximum for medical (RN) or PhD;
$120 maximum for licensed staff*
$105 maximum for Master’s level*
$85 for Bachelor’s level under supervision; and
$75 for peer under supervision.
* Rate for licensed eligible staff is negotiable between $105 to $120 per hour.
</v>
          </cell>
        </row>
        <row r="11">
          <cell r="A11" t="str">
            <v>Money Management</v>
          </cell>
          <cell r="B11" t="str">
            <v>Hour</v>
          </cell>
          <cell r="C11" t="str">
            <v>No cap. Unit rate is negotiated based on historical cost.</v>
          </cell>
        </row>
        <row r="12">
          <cell r="A12" t="str">
            <v>Non-Medical Case Management</v>
          </cell>
          <cell r="B12" t="str">
            <v>Hour</v>
          </cell>
          <cell r="C12" t="str">
            <v>$150 per hour.
$150 per hour maximum for medical (RN) or PhD;
$120 maximum for licensed staff*
$105 maximum for Master’s level*
$85 for Bachelor’s level under supervision; and
$75 for peer under supervision.
* Rate for licensed eligible staff is negotiable between $105 to $120 per hour.</v>
          </cell>
        </row>
        <row r="13">
          <cell r="A13" t="str">
            <v>Nutrition Counseling</v>
          </cell>
          <cell r="B13" t="str">
            <v>Hour</v>
          </cell>
          <cell r="C13" t="str">
            <v>$150 per hour</v>
          </cell>
        </row>
        <row r="14">
          <cell r="A14" t="str">
            <v>Oral Health Care</v>
          </cell>
          <cell r="B14" t="str">
            <v>Encounter</v>
          </cell>
          <cell r="C14" t="str">
            <v>Maximum rates are established by a fee schedule. Payment is based on negotiated fee schedule, not UOS.</v>
          </cell>
        </row>
        <row r="15">
          <cell r="A15" t="str">
            <v>Outpatient Mental Health</v>
          </cell>
          <cell r="B15" t="str">
            <v>Hour/Encounter(MD)</v>
          </cell>
          <cell r="C15" t="str">
            <v>Individual
$150 per hour
$325 per encounter
$325 per encounter maximum for MD;
$150 per hour maximum for other medical (RN) or PhD;
$120 per hour maximum for licensed staff*;
$105 per hour maximum for Master’s level*; and
$85 per hour for Bachelor’s level under supervision.
* Rate for licensed eligible staff is negotiable between $105 to $120 per hour.
Groups
$180 per hour
$180 maximum for licensed staff;
$120 maximum for all non-licensed</v>
          </cell>
        </row>
        <row r="16">
          <cell r="A16" t="str">
            <v>Outpatient Substance Abuse Services</v>
          </cell>
          <cell r="B16" t="str">
            <v>Hour/Encounter(MD)</v>
          </cell>
          <cell r="C16" t="str">
            <v>Individual
$150 per hour
$300 per encounter
$300 per encounter maximum for MD;
$150 per hour maximum for other medical (RN) or PhD;
$120 per hour maximum for licensed staff*
$105 per hour maximum for Master’s level*
$85 per hour for Bachelor’s level under supervision; and
$75 for peer under supervision.
* Rate for licensed eligible staff is negotiable between $105 to $120 per hour.
Groups
$240 per hour
$240 maximum for medical provider (RN);
$180 maximum for licensed staff;
$120 maximum for all non-licensed</v>
          </cell>
        </row>
        <row r="17">
          <cell r="A17" t="str">
            <v>Outpatient/Ambulatory Health Services</v>
          </cell>
          <cell r="B17" t="str">
            <v>Encounter</v>
          </cell>
          <cell r="C17" t="str">
            <v>$325 per encounter</v>
          </cell>
        </row>
        <row r="18">
          <cell r="A18" t="str">
            <v>Outreach</v>
          </cell>
          <cell r="B18" t="str">
            <v>Hour</v>
          </cell>
          <cell r="C18" t="str">
            <v>$75 per hour</v>
          </cell>
        </row>
        <row r="19">
          <cell r="A19" t="str">
            <v>Peer Advocacy</v>
          </cell>
          <cell r="B19" t="str">
            <v>Hour</v>
          </cell>
          <cell r="C19" t="str">
            <v>$75 per hour</v>
          </cell>
        </row>
        <row r="20">
          <cell r="A20" t="str">
            <v>Residential Mental Health Services</v>
          </cell>
          <cell r="B20" t="str">
            <v>Bed Day</v>
          </cell>
          <cell r="C20" t="str">
            <v>Residential
$300 per bed day (medical)
$240 per bed day (non-medical)</v>
          </cell>
        </row>
        <row r="21">
          <cell r="A21" t="str">
            <v>Residential Program and Subsidies</v>
          </cell>
          <cell r="B21" t="str">
            <v>Day Subsidy</v>
          </cell>
          <cell r="C21" t="str">
            <v>No cap. Unit rate is negotiated based on historical cost.</v>
          </cell>
        </row>
        <row r="22">
          <cell r="A22" t="str">
            <v>Residential Substance Abuse Services</v>
          </cell>
          <cell r="B22" t="str">
            <v>Bed Day</v>
          </cell>
          <cell r="C22" t="str">
            <v>Detox
$300 per bed day (medical)
$240 per bed day (non-medical)
Residential (non-detox)
$300 per bed day (medical)
$240 per bed day (non-medical)</v>
          </cell>
        </row>
        <row r="23">
          <cell r="A23" t="str">
            <v>Transitional Housing</v>
          </cell>
          <cell r="B23" t="str">
            <v>Day</v>
          </cell>
          <cell r="C23" t="str">
            <v>No cap. Unit rate is negotiated based on historical cost.</v>
          </cell>
        </row>
        <row r="24">
          <cell r="A24" t="str">
            <v>Transportation Services</v>
          </cell>
          <cell r="B24" t="str">
            <v>Hours/Vouchers</v>
          </cell>
          <cell r="C24" t="str">
            <v>No cap. Unit rate is negotiated based on historical cost.</v>
          </cell>
        </row>
        <row r="25">
          <cell r="A25" t="str">
            <v>Treatment Adherence</v>
          </cell>
          <cell r="B25" t="str">
            <v>Hour</v>
          </cell>
          <cell r="C25" t="str">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nge Rate Form Legal"/>
      <sheetName val="Fringe Rate Form Letter"/>
      <sheetName val="Tab-number Instructions"/>
      <sheetName val="Budget Summary by Program"/>
      <sheetName val="Budget Summary w Capital"/>
      <sheetName val="App B-1 w Capital Page 1"/>
      <sheetName val="B-1 BgtJustf w Capital"/>
      <sheetName val="Budget Summary by Program (2)"/>
      <sheetName val="UOS Cost Alloc. B-1 Pg 1"/>
      <sheetName val="Bdgt Justf B-1 Pg 2 "/>
      <sheetName val="App B-2 Page 1"/>
      <sheetName val="B-2 page 2 BgtJustf"/>
      <sheetName val="App B-3 Page 1"/>
      <sheetName val="B-3 page 2 BgtJustf"/>
      <sheetName val="App B-4 Page 1"/>
      <sheetName val="B-4 page 2 BgtJustf"/>
      <sheetName val="App B-5 Page 1"/>
      <sheetName val="B-5 page 2 BgtJustf"/>
      <sheetName val="App B-6 Page 1"/>
      <sheetName val="B-6 page 2 BgtJustf"/>
      <sheetName val="App B-7 Page 1"/>
      <sheetName val="B-7 page 2 BgtJustf"/>
      <sheetName val="UOS Cost Alloc. B-2 Pg 1"/>
      <sheetName val="Bdgt Justf B-2 Pg 2 "/>
      <sheetName val="UOS Cost Alloc. B-1a Pg 1"/>
      <sheetName val="Bdgt Justf B-1a Pg 2 "/>
      <sheetName val="UOS Cost Alloc. B-2a Pg 1"/>
      <sheetName val="Bdgt Justf B-2a Pg 2 "/>
      <sheetName val="UOS Cost Alloc. B-1b Pg 1"/>
      <sheetName val="Bdgt Justf B-1b Pg 2 "/>
      <sheetName val="UOS Cost Alloc. B-2b Pg 1"/>
      <sheetName val="Bdgt Justf B-2b Pg 2 "/>
      <sheetName val="UOS Cost Alloc. B-3 Pg 1"/>
      <sheetName val="Bdgt Justf B-3 Pg 2"/>
      <sheetName val="UOS Cost Alloc. B-4 Pg 1"/>
      <sheetName val="Bdgt Justf B-4 Pg 2"/>
      <sheetName val="UOS Cost Alloc. B-3a Pg 1"/>
      <sheetName val="Bdgt Justf B-3a Pg 2"/>
      <sheetName val="UOS Cost Alloc. B-4a Pg 1"/>
      <sheetName val="Bdgt Justf B-4a Pg 2"/>
      <sheetName val="UOS Cost Alloc. B-3b Pg 1"/>
      <sheetName val="Bdgt Justf B-3b Pg 2"/>
      <sheetName val="UOS Cost Alloc. B-4b Pg 1"/>
      <sheetName val="Bdgt Justf B-4b Pg 2"/>
      <sheetName val="DROPDOWN FUND SOURCES"/>
      <sheetName val="DROPDOWN CONTRACTTYPE"/>
      <sheetName val="DROPDOWN HHS Service M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opLeftCell="A10" zoomScaleNormal="100" workbookViewId="0">
      <selection activeCell="K3" sqref="K3"/>
    </sheetView>
  </sheetViews>
  <sheetFormatPr defaultColWidth="9.125" defaultRowHeight="15.6"/>
  <cols>
    <col min="1" max="1" width="3.75" style="381" customWidth="1"/>
    <col min="2" max="2" width="50" style="345" customWidth="1"/>
    <col min="3" max="3" width="20" style="345" bestFit="1" customWidth="1"/>
    <col min="4" max="4" width="3.375" style="345" customWidth="1"/>
    <col min="5" max="6" width="11.75" style="345" customWidth="1"/>
    <col min="7" max="16384" width="9.125" style="345"/>
  </cols>
  <sheetData>
    <row r="1" spans="1:6" ht="18" customHeight="1">
      <c r="B1" s="389" t="s">
        <v>456</v>
      </c>
      <c r="C1" s="344"/>
      <c r="D1" s="344"/>
      <c r="E1" s="344"/>
      <c r="F1" s="344"/>
    </row>
    <row r="2" spans="1:6" ht="18" customHeight="1">
      <c r="B2" s="389" t="s">
        <v>457</v>
      </c>
      <c r="C2" s="344"/>
      <c r="D2" s="344"/>
      <c r="E2" s="344"/>
      <c r="F2" s="344"/>
    </row>
    <row r="3" spans="1:6" ht="18" customHeight="1">
      <c r="B3" s="390" t="s">
        <v>565</v>
      </c>
    </row>
    <row r="4" spans="1:6" ht="48.75" customHeight="1">
      <c r="A4" s="382" t="s">
        <v>488</v>
      </c>
      <c r="B4" s="915" t="s">
        <v>482</v>
      </c>
      <c r="C4" s="915"/>
      <c r="D4" s="915"/>
      <c r="E4" s="915"/>
      <c r="F4" s="915"/>
    </row>
    <row r="5" spans="1:6" ht="16.2" thickBot="1">
      <c r="A5" s="382"/>
      <c r="B5" s="346"/>
      <c r="C5" s="351" t="s">
        <v>441</v>
      </c>
      <c r="D5" s="355"/>
      <c r="E5" s="367" t="s">
        <v>442</v>
      </c>
      <c r="F5" s="368" t="s">
        <v>443</v>
      </c>
    </row>
    <row r="6" spans="1:6">
      <c r="A6" s="382"/>
      <c r="B6" s="340" t="s">
        <v>444</v>
      </c>
      <c r="C6" s="360"/>
      <c r="D6" s="341" t="s">
        <v>5</v>
      </c>
      <c r="E6" s="362" t="s">
        <v>445</v>
      </c>
      <c r="F6" s="364"/>
    </row>
    <row r="7" spans="1:6">
      <c r="A7" s="382"/>
      <c r="B7" s="340" t="s">
        <v>446</v>
      </c>
      <c r="C7" s="361"/>
      <c r="D7" s="341" t="s">
        <v>5</v>
      </c>
      <c r="E7" s="363" t="s">
        <v>445</v>
      </c>
      <c r="F7" s="365"/>
    </row>
    <row r="8" spans="1:6" ht="17.25" customHeight="1">
      <c r="A8" s="382"/>
      <c r="B8" s="340" t="s">
        <v>447</v>
      </c>
      <c r="C8" s="361"/>
      <c r="D8" s="341" t="s">
        <v>5</v>
      </c>
      <c r="E8" s="363" t="s">
        <v>445</v>
      </c>
      <c r="F8" s="365"/>
    </row>
    <row r="9" spans="1:6" ht="17.25" customHeight="1">
      <c r="A9" s="382"/>
      <c r="B9" s="340" t="s">
        <v>448</v>
      </c>
      <c r="C9" s="361"/>
      <c r="D9" s="341" t="s">
        <v>5</v>
      </c>
      <c r="E9" s="363" t="s">
        <v>445</v>
      </c>
      <c r="F9" s="365"/>
    </row>
    <row r="10" spans="1:6">
      <c r="A10" s="382"/>
      <c r="B10" s="340" t="s">
        <v>449</v>
      </c>
      <c r="C10" s="361"/>
      <c r="D10" s="341" t="s">
        <v>5</v>
      </c>
      <c r="E10" s="363"/>
      <c r="F10" s="365"/>
    </row>
    <row r="11" spans="1:6">
      <c r="A11" s="382"/>
      <c r="B11" s="340" t="s">
        <v>450</v>
      </c>
      <c r="C11" s="361"/>
      <c r="D11" s="341" t="s">
        <v>5</v>
      </c>
      <c r="E11" s="363"/>
      <c r="F11" s="365"/>
    </row>
    <row r="12" spans="1:6">
      <c r="A12" s="382"/>
      <c r="B12" s="340" t="s">
        <v>451</v>
      </c>
      <c r="C12" s="361"/>
      <c r="D12" s="341" t="s">
        <v>5</v>
      </c>
      <c r="E12" s="363"/>
      <c r="F12" s="365"/>
    </row>
    <row r="13" spans="1:6">
      <c r="A13" s="382"/>
      <c r="B13" s="340" t="s">
        <v>452</v>
      </c>
      <c r="C13" s="361"/>
      <c r="D13" s="341" t="s">
        <v>5</v>
      </c>
      <c r="E13" s="363"/>
      <c r="F13" s="365"/>
    </row>
    <row r="14" spans="1:6" ht="17.25" customHeight="1">
      <c r="A14" s="382"/>
      <c r="B14" s="340" t="s">
        <v>453</v>
      </c>
      <c r="C14" s="361"/>
      <c r="D14" s="341" t="s">
        <v>5</v>
      </c>
      <c r="E14" s="363"/>
      <c r="F14" s="365"/>
    </row>
    <row r="15" spans="1:6" ht="17.25" customHeight="1" thickBot="1">
      <c r="A15" s="382"/>
      <c r="B15" s="340" t="s">
        <v>454</v>
      </c>
      <c r="C15" s="349"/>
      <c r="D15" s="341" t="s">
        <v>5</v>
      </c>
      <c r="E15" s="363"/>
      <c r="F15" s="365"/>
    </row>
    <row r="16" spans="1:6" ht="17.25" customHeight="1" thickBot="1">
      <c r="A16" s="382"/>
      <c r="B16" s="341" t="s">
        <v>455</v>
      </c>
      <c r="C16" s="350">
        <f>ROUND(SUM(C6:C15),2)</f>
        <v>0</v>
      </c>
      <c r="D16" s="341" t="s">
        <v>5</v>
      </c>
      <c r="E16" s="347"/>
      <c r="F16" s="348"/>
    </row>
    <row r="17" spans="1:7" ht="7.5" customHeight="1" thickTop="1">
      <c r="A17" s="382"/>
    </row>
    <row r="18" spans="1:7" s="352" customFormat="1" ht="31.5" customHeight="1">
      <c r="A18" s="383" t="s">
        <v>489</v>
      </c>
      <c r="B18" s="916" t="s">
        <v>483</v>
      </c>
      <c r="C18" s="917"/>
      <c r="D18" s="917"/>
      <c r="E18" s="358" t="s">
        <v>458</v>
      </c>
      <c r="F18" s="358" t="s">
        <v>459</v>
      </c>
      <c r="G18" s="353"/>
    </row>
    <row r="19" spans="1:7" s="352" customFormat="1" ht="31.5" customHeight="1">
      <c r="A19" s="383" t="s">
        <v>490</v>
      </c>
      <c r="B19" s="916" t="s">
        <v>484</v>
      </c>
      <c r="C19" s="917"/>
      <c r="D19" s="917"/>
      <c r="E19" s="358" t="s">
        <v>458</v>
      </c>
      <c r="F19" s="358" t="s">
        <v>459</v>
      </c>
      <c r="G19" s="353"/>
    </row>
    <row r="20" spans="1:7" s="352" customFormat="1" ht="33" customHeight="1">
      <c r="A20" s="383"/>
      <c r="B20" s="914" t="s">
        <v>475</v>
      </c>
      <c r="C20" s="914"/>
      <c r="D20" s="914"/>
      <c r="E20" s="913" t="s">
        <v>481</v>
      </c>
      <c r="F20" s="913"/>
      <c r="G20" s="353"/>
    </row>
    <row r="21" spans="1:7" s="352" customFormat="1" ht="21.75" customHeight="1" thickBot="1">
      <c r="A21" s="383"/>
      <c r="B21" s="924" t="s">
        <v>474</v>
      </c>
      <c r="C21" s="924"/>
      <c r="D21" s="924"/>
      <c r="E21" s="366" t="s">
        <v>473</v>
      </c>
      <c r="F21" s="377"/>
      <c r="G21" s="345"/>
    </row>
    <row r="22" spans="1:7" s="352" customFormat="1" ht="21.75" customHeight="1" thickBot="1">
      <c r="A22" s="383"/>
      <c r="B22" s="924" t="s">
        <v>472</v>
      </c>
      <c r="C22" s="924"/>
      <c r="D22" s="924"/>
      <c r="E22" s="366" t="s">
        <v>473</v>
      </c>
      <c r="F22" s="379"/>
      <c r="G22" s="345"/>
    </row>
    <row r="23" spans="1:7" s="352" customFormat="1" ht="21.75" customHeight="1" thickBot="1">
      <c r="A23" s="383"/>
      <c r="B23" s="924" t="s">
        <v>468</v>
      </c>
      <c r="C23" s="924"/>
      <c r="D23" s="924"/>
      <c r="E23" s="366" t="s">
        <v>473</v>
      </c>
      <c r="F23" s="379"/>
    </row>
    <row r="24" spans="1:7" ht="21.75" customHeight="1" thickBot="1">
      <c r="A24" s="382"/>
      <c r="B24" s="924" t="s">
        <v>469</v>
      </c>
      <c r="C24" s="924"/>
      <c r="D24" s="924"/>
      <c r="E24" s="366" t="s">
        <v>473</v>
      </c>
      <c r="F24" s="380"/>
      <c r="G24" s="352"/>
    </row>
    <row r="25" spans="1:7" ht="21.75" customHeight="1" thickBot="1">
      <c r="A25" s="382"/>
      <c r="B25" s="924" t="s">
        <v>471</v>
      </c>
      <c r="C25" s="924"/>
      <c r="D25" s="924"/>
      <c r="E25" s="366" t="s">
        <v>473</v>
      </c>
      <c r="F25" s="380"/>
      <c r="G25" s="352"/>
    </row>
    <row r="26" spans="1:7" s="352" customFormat="1" ht="21.75" customHeight="1" thickBot="1">
      <c r="A26" s="383"/>
      <c r="B26" s="924" t="s">
        <v>470</v>
      </c>
      <c r="C26" s="924"/>
      <c r="D26" s="924"/>
      <c r="E26" s="366" t="s">
        <v>473</v>
      </c>
      <c r="F26" s="379"/>
    </row>
    <row r="27" spans="1:7" s="352" customFormat="1" ht="52.5" customHeight="1">
      <c r="A27" s="383" t="s">
        <v>491</v>
      </c>
      <c r="B27" s="916" t="s">
        <v>485</v>
      </c>
      <c r="C27" s="917"/>
      <c r="D27" s="917"/>
      <c r="E27" s="358" t="s">
        <v>458</v>
      </c>
      <c r="F27" s="358" t="s">
        <v>459</v>
      </c>
    </row>
    <row r="28" spans="1:7" s="352" customFormat="1">
      <c r="A28" s="383"/>
      <c r="B28" s="917" t="s">
        <v>460</v>
      </c>
      <c r="C28" s="917"/>
      <c r="D28" s="917"/>
      <c r="E28" s="917"/>
      <c r="F28" s="917"/>
    </row>
    <row r="29" spans="1:7" s="352" customFormat="1" ht="16.5" customHeight="1">
      <c r="A29" s="383"/>
      <c r="B29" s="918"/>
      <c r="C29" s="918"/>
      <c r="D29" s="918"/>
      <c r="E29" s="918"/>
      <c r="F29" s="918"/>
    </row>
    <row r="30" spans="1:7" s="352" customFormat="1" ht="16.5" customHeight="1">
      <c r="A30" s="383"/>
      <c r="B30" s="925"/>
      <c r="C30" s="925"/>
      <c r="D30" s="925"/>
      <c r="E30" s="925"/>
      <c r="F30" s="925"/>
    </row>
    <row r="31" spans="1:7" s="352" customFormat="1">
      <c r="A31" s="383" t="s">
        <v>492</v>
      </c>
      <c r="B31" s="916" t="s">
        <v>486</v>
      </c>
      <c r="C31" s="917"/>
      <c r="D31" s="917"/>
      <c r="E31" s="358" t="s">
        <v>458</v>
      </c>
      <c r="F31" s="358" t="s">
        <v>459</v>
      </c>
    </row>
    <row r="32" spans="1:7" s="352" customFormat="1">
      <c r="A32" s="383" t="s">
        <v>493</v>
      </c>
      <c r="B32" s="922" t="s">
        <v>487</v>
      </c>
      <c r="C32" s="923"/>
      <c r="D32" s="923"/>
      <c r="E32" s="358" t="s">
        <v>458</v>
      </c>
      <c r="F32" s="358" t="s">
        <v>459</v>
      </c>
    </row>
    <row r="33" spans="1:9" s="352" customFormat="1" ht="34.5" customHeight="1">
      <c r="A33" s="384"/>
      <c r="B33" s="920" t="s">
        <v>467</v>
      </c>
      <c r="C33" s="920"/>
      <c r="D33" s="920"/>
      <c r="E33" s="920"/>
      <c r="F33" s="920"/>
    </row>
    <row r="34" spans="1:9" s="352" customFormat="1" ht="16.5" customHeight="1">
      <c r="A34" s="384"/>
      <c r="B34" s="919"/>
      <c r="C34" s="919"/>
      <c r="D34" s="919"/>
      <c r="E34" s="919"/>
      <c r="F34" s="919"/>
    </row>
    <row r="35" spans="1:9" s="352" customFormat="1" ht="16.5" customHeight="1">
      <c r="A35" s="385"/>
      <c r="B35" s="921"/>
      <c r="C35" s="921"/>
      <c r="D35" s="921"/>
      <c r="E35" s="921"/>
      <c r="F35" s="921"/>
    </row>
    <row r="36" spans="1:9" s="352" customFormat="1" ht="33.75" customHeight="1">
      <c r="A36" s="385"/>
      <c r="B36" s="916" t="s">
        <v>476</v>
      </c>
      <c r="C36" s="916"/>
      <c r="D36" s="916"/>
      <c r="E36" s="916"/>
      <c r="F36" s="916"/>
    </row>
    <row r="37" spans="1:9" s="352" customFormat="1" ht="33" customHeight="1" thickBot="1">
      <c r="A37" s="384"/>
      <c r="B37" s="354"/>
      <c r="C37" s="353"/>
      <c r="D37" s="354"/>
      <c r="E37" s="354"/>
      <c r="F37" s="354"/>
      <c r="G37" s="353"/>
    </row>
    <row r="38" spans="1:9" s="352" customFormat="1" ht="16.2" thickBot="1">
      <c r="A38" s="386"/>
      <c r="B38" s="369" t="s">
        <v>461</v>
      </c>
      <c r="C38" s="357"/>
      <c r="D38" s="369" t="s">
        <v>462</v>
      </c>
      <c r="E38" s="369"/>
      <c r="F38" s="370"/>
      <c r="G38" s="353"/>
    </row>
    <row r="39" spans="1:9" s="352" customFormat="1" ht="16.2" thickTop="1">
      <c r="A39" s="385"/>
      <c r="B39" s="371" t="s">
        <v>463</v>
      </c>
      <c r="C39" s="353"/>
      <c r="D39" s="353"/>
      <c r="E39" s="353"/>
      <c r="F39" s="353"/>
      <c r="G39" s="353"/>
    </row>
    <row r="40" spans="1:9" s="352" customFormat="1">
      <c r="A40" s="385"/>
      <c r="C40" s="344"/>
      <c r="D40" s="374" t="s">
        <v>477</v>
      </c>
      <c r="E40" s="358" t="s">
        <v>458</v>
      </c>
      <c r="F40" s="358" t="s">
        <v>459</v>
      </c>
      <c r="G40" s="353"/>
      <c r="H40" s="353"/>
      <c r="I40" s="353"/>
    </row>
    <row r="41" spans="1:9" s="352" customFormat="1">
      <c r="A41" s="385"/>
      <c r="C41" s="375"/>
      <c r="D41" s="359" t="s">
        <v>478</v>
      </c>
      <c r="E41" s="358"/>
      <c r="G41" s="353"/>
      <c r="H41" s="353"/>
      <c r="I41" s="353"/>
    </row>
    <row r="42" spans="1:9" s="352" customFormat="1" ht="16.2" thickBot="1">
      <c r="A42" s="384"/>
      <c r="D42" s="359" t="s">
        <v>465</v>
      </c>
      <c r="E42" s="376"/>
      <c r="F42" s="356"/>
      <c r="G42" s="344"/>
      <c r="H42" s="353"/>
      <c r="I42" s="353"/>
    </row>
    <row r="43" spans="1:9" s="352" customFormat="1" ht="33" customHeight="1" thickBot="1">
      <c r="A43" s="384"/>
      <c r="B43" s="377"/>
      <c r="C43" s="353"/>
      <c r="D43" s="353"/>
      <c r="E43" s="353"/>
      <c r="F43" s="353"/>
      <c r="G43" s="353"/>
      <c r="H43" s="353"/>
      <c r="I43" s="353"/>
    </row>
    <row r="44" spans="1:9">
      <c r="B44" s="372" t="s">
        <v>464</v>
      </c>
      <c r="C44" s="353"/>
      <c r="D44" s="344"/>
      <c r="E44" s="353"/>
      <c r="F44" s="353"/>
      <c r="G44" s="344"/>
      <c r="H44" s="344"/>
      <c r="I44" s="344"/>
    </row>
    <row r="45" spans="1:9">
      <c r="A45" s="387"/>
      <c r="B45" s="387" t="s">
        <v>479</v>
      </c>
      <c r="C45" s="373" t="s">
        <v>480</v>
      </c>
      <c r="D45" s="373"/>
      <c r="E45" s="373"/>
      <c r="F45" s="373"/>
      <c r="G45" s="353"/>
      <c r="H45" s="353"/>
      <c r="I45" s="353"/>
    </row>
    <row r="46" spans="1:9">
      <c r="B46" s="388" t="s">
        <v>466</v>
      </c>
    </row>
  </sheetData>
  <mergeCells count="21">
    <mergeCell ref="B26:D26"/>
    <mergeCell ref="B27:D27"/>
    <mergeCell ref="B28:F28"/>
    <mergeCell ref="B30:F30"/>
    <mergeCell ref="B31:D31"/>
    <mergeCell ref="B21:D21"/>
    <mergeCell ref="B22:D22"/>
    <mergeCell ref="B23:D23"/>
    <mergeCell ref="B24:D24"/>
    <mergeCell ref="B25:D25"/>
    <mergeCell ref="B36:F36"/>
    <mergeCell ref="B29:F29"/>
    <mergeCell ref="B34:F34"/>
    <mergeCell ref="B33:F33"/>
    <mergeCell ref="B35:F35"/>
    <mergeCell ref="B32:D32"/>
    <mergeCell ref="E20:F20"/>
    <mergeCell ref="B20:D20"/>
    <mergeCell ref="B4:F4"/>
    <mergeCell ref="B18:D18"/>
    <mergeCell ref="B19:D19"/>
  </mergeCells>
  <pageMargins left="0.7" right="0.7" top="0.75" bottom="0.75" header="0.3" footer="0.3"/>
  <pageSetup paperSize="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1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t="str">
        <f>'Bdgt Justf B-1 Pg 2 '!B3</f>
        <v>ABC CBO</v>
      </c>
      <c r="C1" s="643"/>
      <c r="D1" s="643"/>
      <c r="E1" s="643"/>
      <c r="F1" s="643"/>
      <c r="G1" s="643"/>
      <c r="H1" s="740"/>
      <c r="I1" s="699"/>
      <c r="J1" s="741" t="s">
        <v>632</v>
      </c>
      <c r="K1" s="742" t="str">
        <f>'Bdgt Justf B-1 Pg 2 '!F3</f>
        <v>B-1</v>
      </c>
    </row>
    <row r="2" spans="1:24" ht="18" customHeight="1">
      <c r="A2" s="743" t="s">
        <v>633</v>
      </c>
      <c r="B2" s="456" t="str">
        <f>'Bdgt Justf B-1 Pg 2 '!B4</f>
        <v>Best HIV Program Ever #1</v>
      </c>
      <c r="C2" s="456"/>
      <c r="D2" s="456"/>
      <c r="E2" s="456"/>
      <c r="F2" s="456"/>
      <c r="G2" s="456"/>
      <c r="H2" s="453"/>
      <c r="I2" s="454"/>
      <c r="J2" s="455" t="s">
        <v>439</v>
      </c>
      <c r="K2" s="744"/>
      <c r="L2" s="678" t="s">
        <v>628</v>
      </c>
    </row>
    <row r="3" spans="1:24" ht="18" customHeight="1">
      <c r="A3" s="743" t="s">
        <v>717</v>
      </c>
      <c r="B3" s="456"/>
      <c r="C3" s="456"/>
      <c r="D3" s="456"/>
      <c r="E3" s="456"/>
      <c r="F3" s="456"/>
      <c r="G3" s="456"/>
      <c r="H3" s="453"/>
      <c r="I3" s="454"/>
      <c r="J3" s="746" t="s">
        <v>527</v>
      </c>
      <c r="K3" s="747" t="s">
        <v>634</v>
      </c>
      <c r="L3" s="815" t="s">
        <v>718</v>
      </c>
    </row>
    <row r="4" spans="1:24" ht="18" customHeight="1">
      <c r="A4" s="477"/>
      <c r="C4" s="453" t="s">
        <v>1</v>
      </c>
      <c r="K4" s="478"/>
      <c r="L4" s="679" t="s">
        <v>599</v>
      </c>
    </row>
    <row r="5" spans="1:24" ht="6.75" customHeight="1">
      <c r="A5" s="477"/>
      <c r="K5" s="478"/>
    </row>
    <row r="6" spans="1:24" ht="69.75"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t="str">
        <f>'Bdgt Justf B-1 Pg 2 '!B8</f>
        <v>Medical Case Manager</v>
      </c>
      <c r="B8" s="465">
        <f>'Bdgt Justf B-1 Pg 2 '!E12</f>
        <v>0.66666666666666663</v>
      </c>
      <c r="C8" s="466"/>
      <c r="D8" s="467">
        <f>IF(C8=0,0,C8/$K$8)</f>
        <v>0</v>
      </c>
      <c r="E8" s="466">
        <v>40000</v>
      </c>
      <c r="F8" s="467">
        <f>IF(E8=0,0,E8/$K$8)</f>
        <v>1</v>
      </c>
      <c r="G8" s="466">
        <v>0</v>
      </c>
      <c r="H8" s="467">
        <f>IF(G8=0,0,G8/$K$8)</f>
        <v>0</v>
      </c>
      <c r="I8" s="466"/>
      <c r="J8" s="467">
        <f t="shared" ref="J8" si="0">IF(I8=0,0,I8/$K$8)</f>
        <v>0</v>
      </c>
      <c r="K8" s="468">
        <f t="shared" ref="K8:K17" si="1">SUM(C8,E8,G8,I8)</f>
        <v>40000</v>
      </c>
      <c r="L8" s="808">
        <f>'Bdgt Justf B-1 Pg 2 '!F12</f>
        <v>40000</v>
      </c>
      <c r="M8" s="811" t="s">
        <v>713</v>
      </c>
      <c r="N8" s="810"/>
      <c r="O8" s="810"/>
      <c r="P8" s="810"/>
      <c r="Q8" s="810"/>
      <c r="R8" s="810"/>
      <c r="S8" s="810"/>
      <c r="T8" s="810"/>
      <c r="U8" s="810"/>
      <c r="V8" s="810"/>
      <c r="W8" s="810"/>
      <c r="X8" s="810"/>
    </row>
    <row r="9" spans="1:24" ht="19.5" customHeight="1">
      <c r="A9" s="464">
        <f>'Bdgt Justf B-1 Pg 2 '!B14</f>
        <v>0</v>
      </c>
      <c r="B9" s="465">
        <f>'Bdgt Justf B-1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c r="N9" s="810"/>
      <c r="O9" s="810"/>
      <c r="P9" s="810"/>
      <c r="Q9" s="810"/>
      <c r="R9" s="810"/>
      <c r="S9" s="810"/>
      <c r="T9" s="810"/>
      <c r="U9" s="810"/>
      <c r="V9" s="810"/>
      <c r="W9" s="810"/>
      <c r="X9" s="810"/>
    </row>
    <row r="10" spans="1:24" ht="19.5" customHeight="1">
      <c r="A10" s="464">
        <f>'Bdgt Justf B-1 Pg 2 '!B20</f>
        <v>0</v>
      </c>
      <c r="B10" s="465">
        <f>'Bdgt Justf B-1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c r="N10" s="810"/>
      <c r="O10" s="810"/>
      <c r="P10" s="810"/>
      <c r="Q10" s="810"/>
      <c r="R10" s="810"/>
      <c r="S10" s="810"/>
      <c r="T10" s="810"/>
      <c r="U10" s="810"/>
      <c r="V10" s="810"/>
      <c r="W10" s="810"/>
      <c r="X10" s="810"/>
    </row>
    <row r="11" spans="1:24" ht="19.5" customHeight="1">
      <c r="A11" s="464">
        <f>'Bdgt Justf B-1 Pg 2 '!B26</f>
        <v>0</v>
      </c>
      <c r="B11" s="465">
        <f>'Bdgt Justf B-1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c r="N11" s="810"/>
      <c r="O11" s="810"/>
      <c r="P11" s="810"/>
      <c r="Q11" s="810"/>
      <c r="R11" s="810"/>
      <c r="S11" s="810"/>
      <c r="T11" s="810"/>
      <c r="U11" s="810"/>
      <c r="V11" s="810"/>
      <c r="W11" s="810"/>
      <c r="X11" s="810"/>
    </row>
    <row r="12" spans="1:24" ht="19.5" customHeight="1">
      <c r="A12" s="464">
        <f>'Bdgt Justf B-1 Pg 2 '!B32</f>
        <v>0</v>
      </c>
      <c r="B12" s="465">
        <f>'Bdgt Justf B-1 Pg 2 '!E36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c r="N12" s="810"/>
      <c r="O12" s="810"/>
      <c r="P12" s="810"/>
      <c r="Q12" s="810"/>
      <c r="R12" s="810"/>
      <c r="S12" s="810"/>
      <c r="T12" s="810"/>
      <c r="U12" s="810"/>
      <c r="V12" s="810"/>
      <c r="W12" s="810"/>
      <c r="X12" s="810"/>
    </row>
    <row r="13" spans="1:24" ht="19.5" customHeight="1">
      <c r="A13" s="464">
        <f>'Bdgt Justf B-1 Pg 2 '!B38</f>
        <v>0</v>
      </c>
      <c r="B13" s="465">
        <f>'Bdgt Justf B-1 Pg 2 '!E42</f>
        <v>0</v>
      </c>
      <c r="C13" s="466"/>
      <c r="D13" s="467">
        <f>IF(C13=0,0,C13/$K$12)</f>
        <v>0</v>
      </c>
      <c r="E13" s="466"/>
      <c r="F13" s="467">
        <f>IF(E13=0,0,E13/$K$12)</f>
        <v>0</v>
      </c>
      <c r="G13" s="466"/>
      <c r="H13" s="467">
        <f>IF(G13=0,0,G13/$K$12)</f>
        <v>0</v>
      </c>
      <c r="I13" s="466"/>
      <c r="J13" s="467">
        <f t="shared" ref="J13:J16" si="5">IF(I13=0,0,I13/$K$12)</f>
        <v>0</v>
      </c>
      <c r="K13" s="468">
        <f t="shared" ref="K13:K16" si="6">SUM(C13,E13,G13,I13)</f>
        <v>0</v>
      </c>
      <c r="L13" s="808">
        <f>'Bdgt Justf B-1 Pg 2 '!F42</f>
        <v>0</v>
      </c>
      <c r="M13" s="817" t="s">
        <v>722</v>
      </c>
      <c r="N13" s="810"/>
      <c r="O13" s="810"/>
      <c r="P13" s="810"/>
      <c r="Q13" s="810"/>
      <c r="R13" s="810"/>
      <c r="S13" s="810"/>
      <c r="T13" s="810"/>
      <c r="U13" s="810"/>
      <c r="V13" s="810"/>
      <c r="W13" s="810"/>
      <c r="X13" s="810"/>
    </row>
    <row r="14" spans="1:24" ht="19.5" customHeight="1">
      <c r="A14" s="464">
        <f>'Bdgt Justf B-1 Pg 2 '!B44</f>
        <v>0</v>
      </c>
      <c r="B14" s="465">
        <f>'Bdgt Justf B-1 Pg 2 '!E48</f>
        <v>0</v>
      </c>
      <c r="C14" s="466"/>
      <c r="D14" s="467">
        <f>IF(C14=0,0,C14/$K$12)</f>
        <v>0</v>
      </c>
      <c r="E14" s="466"/>
      <c r="F14" s="467">
        <f>IF(E14=0,0,E14/$K$12)</f>
        <v>0</v>
      </c>
      <c r="G14" s="466"/>
      <c r="H14" s="467">
        <f>IF(G14=0,0,G14/$K$12)</f>
        <v>0</v>
      </c>
      <c r="I14" s="466"/>
      <c r="J14" s="467">
        <f t="shared" si="5"/>
        <v>0</v>
      </c>
      <c r="K14" s="468">
        <f t="shared" si="6"/>
        <v>0</v>
      </c>
      <c r="L14" s="808">
        <f>'Bdgt Justf B-1 Pg 2 '!F48</f>
        <v>0</v>
      </c>
      <c r="M14" s="809"/>
      <c r="N14" s="810"/>
      <c r="O14" s="810"/>
      <c r="P14" s="810"/>
      <c r="Q14" s="810"/>
      <c r="R14" s="810"/>
      <c r="S14" s="810"/>
      <c r="T14" s="810"/>
      <c r="U14" s="810"/>
      <c r="V14" s="810"/>
      <c r="W14" s="810"/>
      <c r="X14" s="810"/>
    </row>
    <row r="15" spans="1:24" ht="19.5" customHeight="1">
      <c r="A15" s="464">
        <f>'Bdgt Justf B-1 Pg 2 '!B50</f>
        <v>0</v>
      </c>
      <c r="B15" s="465">
        <f>'Bdgt Justf B-1 Pg 2 '!E54</f>
        <v>0</v>
      </c>
      <c r="C15" s="466"/>
      <c r="D15" s="467">
        <f>IF(C15=0,0,C15/$K$12)</f>
        <v>0</v>
      </c>
      <c r="E15" s="466"/>
      <c r="F15" s="467">
        <f>IF(E15=0,0,E15/$K$12)</f>
        <v>0</v>
      </c>
      <c r="G15" s="466"/>
      <c r="H15" s="467">
        <f>IF(G15=0,0,G15/$K$12)</f>
        <v>0</v>
      </c>
      <c r="I15" s="466"/>
      <c r="J15" s="467">
        <f t="shared" si="5"/>
        <v>0</v>
      </c>
      <c r="K15" s="468">
        <f t="shared" si="6"/>
        <v>0</v>
      </c>
      <c r="L15" s="808">
        <f>'Bdgt Justf B-1 Pg 2 '!F54</f>
        <v>0</v>
      </c>
      <c r="M15" s="809"/>
      <c r="N15" s="810"/>
      <c r="O15" s="810"/>
      <c r="P15" s="810"/>
      <c r="Q15" s="810"/>
      <c r="R15" s="810"/>
      <c r="S15" s="810"/>
      <c r="T15" s="810"/>
      <c r="U15" s="810"/>
      <c r="V15" s="810"/>
      <c r="W15" s="810"/>
      <c r="X15" s="810"/>
    </row>
    <row r="16" spans="1:24" ht="19.5" customHeight="1">
      <c r="A16" s="464">
        <f>'Bdgt Justf B-1 Pg 2 '!B56</f>
        <v>0</v>
      </c>
      <c r="B16" s="465">
        <f>'Bdgt Justf B-1 Pg 2 '!E60</f>
        <v>0</v>
      </c>
      <c r="C16" s="466"/>
      <c r="D16" s="467">
        <f>IF(C16=0,0,C16/$K$12)</f>
        <v>0</v>
      </c>
      <c r="E16" s="466"/>
      <c r="F16" s="467">
        <f>IF(E16=0,0,E16/$K$12)</f>
        <v>0</v>
      </c>
      <c r="G16" s="466"/>
      <c r="H16" s="467">
        <f>IF(G16=0,0,G16/$K$12)</f>
        <v>0</v>
      </c>
      <c r="I16" s="466"/>
      <c r="J16" s="467">
        <f t="shared" si="5"/>
        <v>0</v>
      </c>
      <c r="K16" s="468">
        <f t="shared" si="6"/>
        <v>0</v>
      </c>
      <c r="L16" s="808">
        <f>'Bdgt Justf B-1 Pg 2 '!F60</f>
        <v>0</v>
      </c>
      <c r="M16" s="809"/>
      <c r="N16" s="810"/>
      <c r="O16" s="810"/>
      <c r="P16" s="810"/>
      <c r="Q16" s="810"/>
      <c r="R16" s="810"/>
      <c r="S16" s="810"/>
      <c r="T16" s="810"/>
      <c r="U16" s="810"/>
      <c r="V16" s="810"/>
      <c r="W16" s="810"/>
      <c r="X16" s="810"/>
    </row>
    <row r="17" spans="1:24" ht="19.5" customHeight="1" thickBot="1">
      <c r="A17" s="469">
        <f>'Bdgt Justf B-1 Pg 2 '!B62</f>
        <v>0</v>
      </c>
      <c r="B17" s="470">
        <f>'Bdgt Justf B-1 Pg 2 '!E66</f>
        <v>0</v>
      </c>
      <c r="C17" s="471"/>
      <c r="D17" s="472">
        <f>IF(C17=0,0,C17/$K$17)</f>
        <v>0</v>
      </c>
      <c r="E17" s="471"/>
      <c r="F17" s="472">
        <f>IF(E17=0,0,E17/$K$17)</f>
        <v>0</v>
      </c>
      <c r="G17" s="471"/>
      <c r="H17" s="472">
        <f>IF(G17=0,0,G17/$K$17)</f>
        <v>0</v>
      </c>
      <c r="I17" s="471"/>
      <c r="J17" s="472">
        <f t="shared" ref="J17" si="7">IF(I17=0,0,I17/$K$17)</f>
        <v>0</v>
      </c>
      <c r="K17" s="471">
        <f t="shared" si="1"/>
        <v>0</v>
      </c>
      <c r="L17" s="808">
        <f>'Bdgt Justf B-1 Pg 2 '!F66</f>
        <v>0</v>
      </c>
      <c r="M17" s="809"/>
      <c r="N17" s="810"/>
      <c r="O17" s="810"/>
      <c r="P17" s="810"/>
      <c r="Q17" s="810"/>
      <c r="R17" s="810"/>
      <c r="S17" s="810"/>
      <c r="T17" s="810"/>
      <c r="U17" s="810"/>
      <c r="V17" s="810"/>
      <c r="W17" s="810"/>
      <c r="X17" s="810"/>
    </row>
    <row r="18" spans="1:24" s="458" customFormat="1" ht="19.5" customHeight="1" thickTop="1">
      <c r="A18" s="694" t="s">
        <v>638</v>
      </c>
      <c r="B18" s="473">
        <f>SUM(B8:B17)</f>
        <v>0.66666666666666663</v>
      </c>
      <c r="C18" s="474">
        <f>SUM(C8:C17)</f>
        <v>0</v>
      </c>
      <c r="D18" s="475">
        <f>IF(C18=0,0,C18/$K$18)</f>
        <v>0</v>
      </c>
      <c r="E18" s="474">
        <f t="shared" ref="E18" si="8">SUM(E8:E17)</f>
        <v>40000</v>
      </c>
      <c r="F18" s="475">
        <f>IF(E18=0,0,E18/$K$18)</f>
        <v>1</v>
      </c>
      <c r="G18" s="474">
        <f t="shared" ref="G18" si="9">SUM(G8:G17)</f>
        <v>0</v>
      </c>
      <c r="H18" s="475">
        <f>IF(G18=0,0,G18/$K$18)</f>
        <v>0</v>
      </c>
      <c r="I18" s="474">
        <f t="shared" ref="I18" si="10">SUM(I8:I17)</f>
        <v>0</v>
      </c>
      <c r="J18" s="475">
        <f t="shared" ref="J18" si="11">IF(I18=0,0,I18/$K$18)</f>
        <v>0</v>
      </c>
      <c r="K18" s="474">
        <f>SUM(K8:K17)</f>
        <v>40000</v>
      </c>
      <c r="L18" s="812">
        <f>'Bdgt Justf B-1 Pg 2 '!F69</f>
        <v>40000</v>
      </c>
      <c r="M18" s="813"/>
      <c r="N18" s="813"/>
      <c r="O18" s="813"/>
      <c r="P18" s="813"/>
      <c r="Q18" s="813"/>
      <c r="R18" s="813"/>
      <c r="S18" s="813"/>
      <c r="T18" s="813"/>
      <c r="U18" s="813"/>
      <c r="V18" s="813"/>
      <c r="W18" s="813"/>
      <c r="X18" s="813"/>
    </row>
    <row r="19" spans="1:24" ht="19.5" customHeight="1" thickBot="1">
      <c r="A19" s="767" t="s">
        <v>159</v>
      </c>
      <c r="B19" s="770">
        <f>'Bdgt Justf B-1 Pg 2 '!F82</f>
        <v>0.29899999999999999</v>
      </c>
      <c r="C19" s="772">
        <f>ROUND(C18*$B$19,0)</f>
        <v>0</v>
      </c>
      <c r="D19" s="759">
        <f>IF(C19=0,0,C19/$K$19)</f>
        <v>0</v>
      </c>
      <c r="E19" s="760">
        <f t="shared" ref="E19" si="12">ROUND(E18*$B$19,0)</f>
        <v>11960</v>
      </c>
      <c r="F19" s="759">
        <f>IF(E19=0,0,E19/$K$19)</f>
        <v>1</v>
      </c>
      <c r="G19" s="760">
        <f t="shared" ref="G19" si="13">ROUND(G18*$B$19,0)</f>
        <v>0</v>
      </c>
      <c r="H19" s="759">
        <f>IF(G19=0,0,G19/$K$19)</f>
        <v>0</v>
      </c>
      <c r="I19" s="760">
        <f t="shared" ref="I19" si="14">ROUND(I18*$B$19,0)</f>
        <v>0</v>
      </c>
      <c r="J19" s="759">
        <f t="shared" ref="J19" si="15">IF(I19=0,0,I19/$K$19)</f>
        <v>0</v>
      </c>
      <c r="K19" s="760">
        <f>SUM(C19,E19,G19,I19)</f>
        <v>11960</v>
      </c>
      <c r="L19" s="808">
        <f>'Bdgt Justf B-1 Pg 2 '!F80</f>
        <v>11960</v>
      </c>
      <c r="M19" s="810"/>
      <c r="N19" s="810"/>
      <c r="O19" s="810"/>
      <c r="P19" s="810"/>
      <c r="Q19" s="810"/>
      <c r="R19" s="810"/>
      <c r="S19" s="810"/>
      <c r="T19" s="810"/>
      <c r="U19" s="810"/>
      <c r="V19" s="810"/>
      <c r="W19" s="810"/>
      <c r="X19" s="810"/>
    </row>
    <row r="20" spans="1:24" s="458" customFormat="1" ht="19.5" customHeight="1" thickBot="1">
      <c r="A20" s="768" t="s">
        <v>16</v>
      </c>
      <c r="B20" s="771"/>
      <c r="C20" s="761">
        <f>SUM(C18:C19)</f>
        <v>0</v>
      </c>
      <c r="D20" s="762">
        <f>IF(C20=0,0,C20/$K$20)</f>
        <v>0</v>
      </c>
      <c r="E20" s="769">
        <f t="shared" ref="E20" si="16">SUM(E18:E19)</f>
        <v>51960</v>
      </c>
      <c r="F20" s="762">
        <f>IF(E20=0,0,E20/$K$20)</f>
        <v>1</v>
      </c>
      <c r="G20" s="769">
        <f t="shared" ref="G20" si="17">SUM(G18:G19)</f>
        <v>0</v>
      </c>
      <c r="H20" s="762">
        <f>IF(G20=0,0,G20/$K$20)</f>
        <v>0</v>
      </c>
      <c r="I20" s="769">
        <f t="shared" ref="I20" si="18">SUM(I18:I19)</f>
        <v>0</v>
      </c>
      <c r="J20" s="762">
        <f t="shared" ref="J20" si="19">IF(I20=0,0,I20/$K$20)</f>
        <v>0</v>
      </c>
      <c r="K20" s="763">
        <f>SUM(K18:K19)</f>
        <v>51960</v>
      </c>
      <c r="L20" s="812">
        <f>'Bdgt Justf B-1 Pg 2 '!F84</f>
        <v>51960</v>
      </c>
      <c r="M20" s="813"/>
      <c r="N20" s="813"/>
      <c r="O20" s="813"/>
      <c r="P20" s="813"/>
      <c r="Q20" s="813"/>
      <c r="R20" s="813"/>
      <c r="S20" s="813"/>
      <c r="T20" s="813"/>
      <c r="U20" s="813"/>
      <c r="V20" s="813"/>
      <c r="W20" s="813"/>
      <c r="X20" s="813"/>
    </row>
    <row r="21" spans="1:24" ht="13.5" customHeight="1">
      <c r="A21" s="477"/>
      <c r="D21" s="748"/>
      <c r="F21" s="748"/>
      <c r="H21" s="748"/>
      <c r="J21" s="748"/>
      <c r="K21" s="478"/>
      <c r="L21" s="1103" t="s">
        <v>641</v>
      </c>
      <c r="M21" s="1104"/>
      <c r="N21" s="1104"/>
      <c r="O21" s="1104"/>
      <c r="P21" s="1104"/>
      <c r="Q21" s="1104"/>
      <c r="R21" s="1104"/>
    </row>
    <row r="22" spans="1:24"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4" ht="15" customHeight="1">
      <c r="A23" s="1070" t="s">
        <v>21</v>
      </c>
      <c r="B23" s="1071"/>
      <c r="C23" s="482">
        <v>2835</v>
      </c>
      <c r="D23" s="483">
        <f>IF(C23=0,0,C23/$K$23)</f>
        <v>0.25</v>
      </c>
      <c r="E23" s="482">
        <v>2835</v>
      </c>
      <c r="F23" s="483">
        <f>IF(E23=0,0,E23/$K$23)</f>
        <v>0.25</v>
      </c>
      <c r="G23" s="482">
        <v>2835</v>
      </c>
      <c r="H23" s="483">
        <f>IF(G23=0,0,G23/$K$23)</f>
        <v>0.25</v>
      </c>
      <c r="I23" s="482">
        <v>2835</v>
      </c>
      <c r="J23" s="483">
        <f t="shared" ref="J23" si="20">IF(I23=0,0,I23/$K$23)</f>
        <v>0.25</v>
      </c>
      <c r="K23" s="468">
        <f>SUM(C23,E23,G23,I23)</f>
        <v>11340</v>
      </c>
      <c r="L23" s="451">
        <f>'Bdgt Justf B-1 Pg 2 '!F96</f>
        <v>11340</v>
      </c>
    </row>
    <row r="24" spans="1:24"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B-1 Pg 2 '!F106</f>
        <v>0</v>
      </c>
    </row>
    <row r="25" spans="1:24"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B-1 Pg 2 '!F116</f>
        <v>0</v>
      </c>
    </row>
    <row r="26" spans="1:24"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B-1 Pg 2 '!F125</f>
        <v>0</v>
      </c>
    </row>
    <row r="27" spans="1:24" ht="15" customHeight="1">
      <c r="A27" s="1070" t="s">
        <v>25</v>
      </c>
      <c r="B27" s="1071"/>
      <c r="C27" s="482"/>
      <c r="D27" s="483"/>
      <c r="E27" s="482"/>
      <c r="F27" s="483"/>
      <c r="G27" s="482"/>
      <c r="H27" s="483"/>
      <c r="I27" s="482"/>
      <c r="J27" s="483"/>
      <c r="K27" s="468"/>
    </row>
    <row r="28" spans="1:24" ht="15" customHeight="1">
      <c r="A28" s="484">
        <f>'Bdgt Justf B-1 Pg 2 '!A130</f>
        <v>0</v>
      </c>
      <c r="B28" s="481"/>
      <c r="C28" s="482"/>
      <c r="D28" s="483">
        <f>IF(C28=0,0,C28/$K$28)</f>
        <v>0</v>
      </c>
      <c r="E28" s="482"/>
      <c r="F28" s="483">
        <f>IF(E28=0,0,E28/$K$28)</f>
        <v>0</v>
      </c>
      <c r="G28" s="482"/>
      <c r="H28" s="483">
        <f>IF(G28=0,0,G28/$K$28)</f>
        <v>0</v>
      </c>
      <c r="I28" s="482"/>
      <c r="J28" s="483">
        <f>IF(I28=0,0,I28/$K$28)</f>
        <v>0</v>
      </c>
      <c r="K28" s="468">
        <f>SUM(C28,E28,G28,I28)</f>
        <v>0</v>
      </c>
      <c r="L28" s="451">
        <f>'Bdgt Justf B-1 Pg 2 '!F130</f>
        <v>0</v>
      </c>
    </row>
    <row r="29" spans="1:24" ht="15" customHeight="1">
      <c r="A29" s="484">
        <f>'Bdgt Justf B-1 Pg 2 '!A131</f>
        <v>0</v>
      </c>
      <c r="B29" s="481"/>
      <c r="C29" s="482"/>
      <c r="D29" s="483">
        <f>IF(C29=0,0,C29/$K$29)</f>
        <v>0</v>
      </c>
      <c r="E29" s="482"/>
      <c r="F29" s="483">
        <f>IF(E29=0,0,E29/$K$29)</f>
        <v>0</v>
      </c>
      <c r="G29" s="482"/>
      <c r="H29" s="483">
        <f>IF(G29=0,0,G29/$K$29)</f>
        <v>0</v>
      </c>
      <c r="I29" s="482"/>
      <c r="J29" s="483">
        <f>IF(I29=0,0,I29/$K$29)</f>
        <v>0</v>
      </c>
      <c r="K29" s="468">
        <f>SUM(C29,E29,G29,I29)</f>
        <v>0</v>
      </c>
      <c r="L29" s="451">
        <f>'Bdgt Justf B-1 Pg 2 '!F131</f>
        <v>0</v>
      </c>
    </row>
    <row r="30" spans="1:24" ht="15" hidden="1" customHeight="1">
      <c r="A30" s="484">
        <f>'Bdgt Justf B-1 Pg 2 '!A132</f>
        <v>0</v>
      </c>
      <c r="B30" s="481"/>
      <c r="C30" s="482"/>
      <c r="D30" s="483">
        <f>IF(C30=0,0,C30/$K$30)</f>
        <v>0</v>
      </c>
      <c r="E30" s="482"/>
      <c r="F30" s="483">
        <f>IF(E30=0,0,E30/$K$30)</f>
        <v>0</v>
      </c>
      <c r="G30" s="482"/>
      <c r="H30" s="483">
        <f>IF(G30=0,0,G30/$K$30)</f>
        <v>0</v>
      </c>
      <c r="I30" s="482"/>
      <c r="J30" s="483">
        <f>IF(I30=0,0,I30/$K$30)</f>
        <v>0</v>
      </c>
      <c r="K30" s="468">
        <f>SUM(C30,E30,G30,I30)</f>
        <v>0</v>
      </c>
      <c r="L30" s="451">
        <f>'Bdgt Justf B-1 Pg 2 '!F132</f>
        <v>0</v>
      </c>
    </row>
    <row r="31" spans="1:24" ht="15" hidden="1" customHeight="1">
      <c r="A31" s="484">
        <f>'Bdgt Justf B-1 Pg 2 '!A133</f>
        <v>0</v>
      </c>
      <c r="B31" s="481"/>
      <c r="C31" s="482"/>
      <c r="D31" s="483">
        <f>IF(C31=0,0,C31/$K$31)</f>
        <v>0</v>
      </c>
      <c r="E31" s="482"/>
      <c r="F31" s="483">
        <f>IF(E31=0,0,E31/$K$31)</f>
        <v>0</v>
      </c>
      <c r="G31" s="482"/>
      <c r="H31" s="483">
        <f>IF(G31=0,0,G31/$K$31)</f>
        <v>0</v>
      </c>
      <c r="I31" s="482"/>
      <c r="J31" s="483">
        <f>IF(I31=0,0,I31/$K$31)</f>
        <v>0</v>
      </c>
      <c r="K31" s="468">
        <f>SUM(C31,E31,G31,I31)</f>
        <v>0</v>
      </c>
      <c r="L31" s="451">
        <f>'Bdgt Justf B-1 Pg 2 '!F133</f>
        <v>0</v>
      </c>
    </row>
    <row r="32" spans="1:24" ht="15" customHeight="1">
      <c r="A32" s="1076" t="s">
        <v>126</v>
      </c>
      <c r="B32" s="1077"/>
      <c r="C32" s="482"/>
      <c r="D32" s="483"/>
      <c r="E32" s="482"/>
      <c r="F32" s="483"/>
      <c r="G32" s="482"/>
      <c r="H32" s="483"/>
      <c r="I32" s="482"/>
      <c r="J32" s="483"/>
      <c r="K32" s="468"/>
    </row>
    <row r="33" spans="1:15" ht="15" customHeight="1">
      <c r="A33" s="484">
        <f>'Bdgt Justf B-1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B-1 Pg 2 '!F139</f>
        <v>0</v>
      </c>
    </row>
    <row r="34" spans="1:15" ht="15" customHeight="1" thickBot="1">
      <c r="A34" s="756">
        <f>'Bdgt Justf B-1 Pg 2 '!A140</f>
        <v>0</v>
      </c>
      <c r="B34" s="757"/>
      <c r="C34" s="758"/>
      <c r="D34" s="759">
        <f>IF(C34=0,0,C34/$K$34)</f>
        <v>0</v>
      </c>
      <c r="E34" s="758"/>
      <c r="F34" s="759">
        <f>IF(E34=0,0,E34/$K$34)</f>
        <v>0</v>
      </c>
      <c r="G34" s="758"/>
      <c r="H34" s="759">
        <f>IF(G34=0,0,G34/$K$34)</f>
        <v>0</v>
      </c>
      <c r="I34" s="758"/>
      <c r="J34" s="759">
        <f>IF(I34=0,0,I34/$K$34)</f>
        <v>0</v>
      </c>
      <c r="K34" s="760">
        <f>SUM(C34,E34,G34,I34)</f>
        <v>0</v>
      </c>
      <c r="L34" s="451">
        <f>'Bdgt Justf B-1 Pg 2 '!F140</f>
        <v>0</v>
      </c>
    </row>
    <row r="35" spans="1:15" s="458" customFormat="1" ht="21" customHeight="1" thickBot="1">
      <c r="A35" s="1078" t="s">
        <v>15</v>
      </c>
      <c r="B35" s="1079"/>
      <c r="C35" s="761">
        <f>SUM(C23:C34)</f>
        <v>2835</v>
      </c>
      <c r="D35" s="762">
        <f>IF(C35=0,0,C35/$K$35)</f>
        <v>0.25</v>
      </c>
      <c r="E35" s="761">
        <f>SUM(E23:E34)</f>
        <v>2835</v>
      </c>
      <c r="F35" s="762">
        <f>IF(E35=0,0,E35/$K$35)</f>
        <v>0.25</v>
      </c>
      <c r="G35" s="761">
        <f>SUM(G23:G34)</f>
        <v>2835</v>
      </c>
      <c r="H35" s="762">
        <f>IF(G35=0,0,G35/$K$35)</f>
        <v>0.25</v>
      </c>
      <c r="I35" s="761">
        <f>SUM(I23:I34)</f>
        <v>2835</v>
      </c>
      <c r="J35" s="762">
        <f t="shared" ref="J35" si="21">IF(I35=0,0,I35/$K$35)</f>
        <v>0.25</v>
      </c>
      <c r="K35" s="763">
        <f>SUM(K23:K34)</f>
        <v>11340</v>
      </c>
      <c r="L35" s="476">
        <f>'Bdgt Justf B-1 Pg 2 '!F146</f>
        <v>11340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2835</v>
      </c>
      <c r="D37" s="483">
        <f>IF(C37=0,0,C37/$K$37)</f>
        <v>4.4786729857819903E-2</v>
      </c>
      <c r="E37" s="493">
        <f>SUM(E20,E35)</f>
        <v>54795</v>
      </c>
      <c r="F37" s="483">
        <f>IF(E37=0,0,E37/$K$37)</f>
        <v>0.86563981042654026</v>
      </c>
      <c r="G37" s="493">
        <f>SUM(G20,G35)</f>
        <v>2835</v>
      </c>
      <c r="H37" s="483">
        <f>IF(G37=0,0,G37/$K$37)</f>
        <v>4.4786729857819903E-2</v>
      </c>
      <c r="I37" s="493">
        <f>SUM(I20,I35)</f>
        <v>2835</v>
      </c>
      <c r="J37" s="483">
        <f t="shared" ref="J37" si="22">IF(I37=0,0,I37/$K$37)</f>
        <v>4.4786729857819903E-2</v>
      </c>
      <c r="K37" s="468">
        <f>SUM(C37,E37,G37,I37)</f>
        <v>63300</v>
      </c>
      <c r="L37" s="451">
        <f>'Bdgt Justf B-1 Pg 2 '!F148</f>
        <v>63300</v>
      </c>
    </row>
    <row r="38" spans="1:15" ht="18.75" customHeight="1" thickBot="1">
      <c r="A38" s="494" t="s">
        <v>9</v>
      </c>
      <c r="B38" s="495">
        <f>K38/K37</f>
        <v>0.09</v>
      </c>
      <c r="C38" s="486">
        <f>ROUND(C37*$M$38,0)</f>
        <v>255</v>
      </c>
      <c r="D38" s="487">
        <f>IF(C38=0,0,C38/$K$38)</f>
        <v>4.476040021063718E-2</v>
      </c>
      <c r="E38" s="486">
        <f>ROUND(E37*$M$38,0)</f>
        <v>4932</v>
      </c>
      <c r="F38" s="487">
        <f>IF(E38=0,0,E38/$K$38)</f>
        <v>0.86571879936808849</v>
      </c>
      <c r="G38" s="486">
        <f>ROUND(G37*$M$38,0)</f>
        <v>255</v>
      </c>
      <c r="H38" s="487">
        <f>IF(G38=0,0,G38/$K$38)</f>
        <v>4.476040021063718E-2</v>
      </c>
      <c r="I38" s="486">
        <f>ROUND(I37*$M$38,0)</f>
        <v>255</v>
      </c>
      <c r="J38" s="487">
        <f t="shared" ref="J38" si="23">IF(I38=0,0,I38/$K$38)</f>
        <v>4.476040021063718E-2</v>
      </c>
      <c r="K38" s="488">
        <f>SUM(C38,E38,G38,I38)</f>
        <v>5697</v>
      </c>
      <c r="L38" s="451">
        <f>'Bdgt Justf B-1 Pg 2 '!F157</f>
        <v>5697</v>
      </c>
      <c r="M38" s="496">
        <f>'Bdgt Justf B-1 Pg 2 '!F156</f>
        <v>0.09</v>
      </c>
    </row>
    <row r="39" spans="1:15" s="458" customFormat="1" ht="18.75" customHeight="1" thickBot="1">
      <c r="A39" s="1078" t="s">
        <v>7</v>
      </c>
      <c r="B39" s="1079"/>
      <c r="C39" s="761">
        <f>SUM(C37:C38)</f>
        <v>3090</v>
      </c>
      <c r="D39" s="762">
        <f>IF(C39=0,0,C39/$K$39)</f>
        <v>4.4784555850254357E-2</v>
      </c>
      <c r="E39" s="761">
        <f t="shared" ref="E39" si="24">SUM(E37:E38)</f>
        <v>59727</v>
      </c>
      <c r="F39" s="762">
        <f>IF(E39=0,0,E39/$K$39)</f>
        <v>0.86564633244923694</v>
      </c>
      <c r="G39" s="761">
        <f t="shared" ref="G39" si="25">SUM(G37:G38)</f>
        <v>3090</v>
      </c>
      <c r="H39" s="762">
        <f>IF(G39=0,0,G39/$K$39)</f>
        <v>4.4784555850254357E-2</v>
      </c>
      <c r="I39" s="761">
        <f t="shared" ref="I39" si="26">SUM(I37:I38)</f>
        <v>3090</v>
      </c>
      <c r="J39" s="762">
        <f t="shared" ref="J39" si="27">IF(I39=0,0,I39/$K$39)</f>
        <v>4.4784555850254357E-2</v>
      </c>
      <c r="K39" s="763">
        <f>+K37+K38</f>
        <v>68997</v>
      </c>
      <c r="L39" s="476">
        <f>'Bdgt Justf B-1 Pg 2 '!F159</f>
        <v>68997</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IF(C6=0,0,VLOOKUP(C6,'DROPDOWN HHS Service Modes'!$A$1:$C$103,2,FALSE))</f>
        <v>#N/A</v>
      </c>
      <c r="D41" s="1089"/>
      <c r="E41" s="1088" t="str">
        <f>IF(E6=0,0,VLOOKUP(E6,'DROPDOWN HHS Service Modes'!$A$1:$C$103,2,FALSE))</f>
        <v>Hour</v>
      </c>
      <c r="F41" s="1089"/>
      <c r="G41" s="1088" t="str">
        <f>IF(G6=0,0,VLOOKUP(G6,'DROPDOWN HHS Service Modes'!$A$1:$C$103,2,FALSE))</f>
        <v>Hour</v>
      </c>
      <c r="H41" s="1089"/>
      <c r="I41" s="1088" t="str">
        <f>IF(I6=0,0,VLOOKUP(I6,'DROPDOWN HHS Service Modes'!$A$1:$C$103,2,FALSE))</f>
        <v>Hour</v>
      </c>
      <c r="J41" s="1089"/>
      <c r="K41" s="750"/>
    </row>
    <row r="42" spans="1:15" ht="18" customHeight="1">
      <c r="A42" s="1090" t="s">
        <v>626</v>
      </c>
      <c r="B42" s="1091"/>
      <c r="C42" s="1074"/>
      <c r="D42" s="1075"/>
      <c r="E42" s="1082">
        <v>832</v>
      </c>
      <c r="F42" s="1083"/>
      <c r="G42" s="1082"/>
      <c r="H42" s="1083"/>
      <c r="I42" s="1082"/>
      <c r="J42" s="1083"/>
      <c r="K42" s="751">
        <f>SUM(C42,E42,G42,I42)</f>
        <v>832</v>
      </c>
    </row>
    <row r="43" spans="1:15" ht="16.5" customHeight="1">
      <c r="A43" s="1092" t="s">
        <v>627</v>
      </c>
      <c r="B43" s="1093"/>
      <c r="C43" s="1072" t="e">
        <f>IF(C39=0,0,C39/C42)</f>
        <v>#DIV/0!</v>
      </c>
      <c r="D43" s="1073"/>
      <c r="E43" s="1072">
        <f>IF(E39=0,0,E39/E42)</f>
        <v>71.787259615384613</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IF(C6=0,0,VLOOKUP(C6,'DROPDOWN HHS Service Modes'!$A$1:$C$103,3,FALSE))</f>
        <v>#N/A</v>
      </c>
      <c r="D49" s="1099"/>
      <c r="E49" s="1098" t="str">
        <f>IF(E6=0,0,VLOOKUP(E6,'DROPDOWN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0</v>
      </c>
      <c r="D51" s="514"/>
      <c r="E51" s="513">
        <v>105</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8">C43</f>
        <v>#DIV/0!</v>
      </c>
      <c r="D53" s="514"/>
      <c r="E53" s="517">
        <f t="shared" ref="E53" si="29">E43</f>
        <v>71.787259615384613</v>
      </c>
      <c r="F53" s="514"/>
      <c r="G53" s="517" t="e">
        <f t="shared" ref="G53" si="30">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1">C53-C51</f>
        <v>#DIV/0!</v>
      </c>
      <c r="D55" s="514"/>
      <c r="E55" s="518">
        <f t="shared" ref="E55" si="32">E53-E51</f>
        <v>-33.212740384615387</v>
      </c>
      <c r="F55" s="514"/>
      <c r="G55" s="518" t="e">
        <f t="shared" ref="G55" si="33">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21:R21"/>
    <mergeCell ref="L22:T22"/>
    <mergeCell ref="L6:S6"/>
    <mergeCell ref="A6:B6"/>
    <mergeCell ref="A53:B53"/>
    <mergeCell ref="C6:D6"/>
    <mergeCell ref="I6:J6"/>
    <mergeCell ref="E6:F6"/>
    <mergeCell ref="G6:H6"/>
    <mergeCell ref="C41:D41"/>
    <mergeCell ref="E41:F41"/>
    <mergeCell ref="G41:H41"/>
    <mergeCell ref="I44:J44"/>
    <mergeCell ref="G44:H44"/>
    <mergeCell ref="E44:F44"/>
    <mergeCell ref="C44:D44"/>
    <mergeCell ref="A55:B55"/>
    <mergeCell ref="J55:N55"/>
    <mergeCell ref="I41:J41"/>
    <mergeCell ref="A42:B42"/>
    <mergeCell ref="A43:B43"/>
    <mergeCell ref="A44:B44"/>
    <mergeCell ref="A41:B41"/>
    <mergeCell ref="I49:J49"/>
    <mergeCell ref="C49:D49"/>
    <mergeCell ref="E49:F49"/>
    <mergeCell ref="G49:H49"/>
    <mergeCell ref="A51:B51"/>
    <mergeCell ref="I48:J48"/>
    <mergeCell ref="C48:D48"/>
    <mergeCell ref="E48:F48"/>
    <mergeCell ref="G48:H48"/>
    <mergeCell ref="I43:J43"/>
    <mergeCell ref="I42:J42"/>
    <mergeCell ref="G43:H43"/>
    <mergeCell ref="G42:H42"/>
    <mergeCell ref="E43:F43"/>
    <mergeCell ref="E42:F42"/>
    <mergeCell ref="C43:D43"/>
    <mergeCell ref="C42:D42"/>
    <mergeCell ref="A27:B27"/>
    <mergeCell ref="A32:B32"/>
    <mergeCell ref="A35:B35"/>
    <mergeCell ref="A37:B37"/>
    <mergeCell ref="A39:B39"/>
    <mergeCell ref="A22:B22"/>
    <mergeCell ref="A23:B23"/>
    <mergeCell ref="A24:B24"/>
    <mergeCell ref="A25:B25"/>
    <mergeCell ref="A26:B26"/>
  </mergeCells>
  <conditionalFormatting sqref="B19">
    <cfRule type="cellIs" dxfId="71" priority="2" operator="greaterThan">
      <formula>0.301</formula>
    </cfRule>
  </conditionalFormatting>
  <conditionalFormatting sqref="B38 M38">
    <cfRule type="cellIs" dxfId="70" priority="1" operator="greaterThan">
      <formula>0.151</formula>
    </cfRule>
  </conditionalFormatting>
  <conditionalFormatting sqref="C55 E55 G55 I55">
    <cfRule type="cellIs" dxfId="69" priority="3" operator="lessThan">
      <formula>0</formula>
    </cfRule>
    <cfRule type="cellIs" dxfId="68"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08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0800-000001000000}">
          <x14:formula1>
            <xm:f>'DROPDOWN HHS Service Modes'!$A$1:$A$25</xm:f>
          </x14:formula1>
          <xm:sqref>C6:J6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68"/>
  <sheetViews>
    <sheetView showGridLines="0" view="pageBreakPreview" zoomScale="89" zoomScaleNormal="120" zoomScaleSheetLayoutView="89" workbookViewId="0">
      <selection activeCell="I10" sqref="I10:M10"/>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t="s">
        <v>649</v>
      </c>
      <c r="C3" s="570"/>
      <c r="D3" s="571"/>
      <c r="E3" s="773" t="s">
        <v>632</v>
      </c>
      <c r="F3" s="774" t="s">
        <v>496</v>
      </c>
    </row>
    <row r="4" spans="1:15" ht="14.4">
      <c r="A4" s="569" t="s">
        <v>395</v>
      </c>
      <c r="B4" s="677" t="s">
        <v>723</v>
      </c>
      <c r="C4" s="562"/>
      <c r="D4" s="572"/>
      <c r="E4" s="775" t="s">
        <v>439</v>
      </c>
      <c r="F4" s="776"/>
    </row>
    <row r="5" spans="1:15" ht="14.4">
      <c r="E5" s="777" t="s">
        <v>527</v>
      </c>
      <c r="F5" s="774"/>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t="s">
        <v>650</v>
      </c>
      <c r="C8" s="1135"/>
      <c r="D8" s="1135"/>
      <c r="E8" s="1135"/>
      <c r="F8" s="1136"/>
      <c r="H8" s="681" t="s">
        <v>113</v>
      </c>
      <c r="I8" s="1149" t="s">
        <v>397</v>
      </c>
      <c r="J8" s="1150"/>
      <c r="K8" s="1150"/>
      <c r="L8" s="1150"/>
      <c r="M8" s="1151"/>
    </row>
    <row r="9" spans="1:15" ht="28.2">
      <c r="A9" s="691" t="s">
        <v>635</v>
      </c>
      <c r="B9" s="1137" t="s">
        <v>651</v>
      </c>
      <c r="C9" s="1138"/>
      <c r="D9" s="1138"/>
      <c r="E9" s="1138"/>
      <c r="F9" s="1139"/>
      <c r="H9" s="682" t="s">
        <v>498</v>
      </c>
      <c r="I9" s="1152" t="s">
        <v>398</v>
      </c>
      <c r="J9" s="1146"/>
      <c r="K9" s="1146"/>
      <c r="L9" s="1146"/>
      <c r="M9" s="1147"/>
    </row>
    <row r="10" spans="1:15" ht="28.2">
      <c r="A10" s="691" t="s">
        <v>605</v>
      </c>
      <c r="B10" s="1140" t="s">
        <v>654</v>
      </c>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v>60000</v>
      </c>
      <c r="C12" s="564">
        <v>1</v>
      </c>
      <c r="D12" s="565">
        <v>8</v>
      </c>
      <c r="E12" s="566">
        <f>(D12/12)*C12</f>
        <v>0.66666666666666663</v>
      </c>
      <c r="F12" s="567">
        <f>ROUND(B12*E12,0)</f>
        <v>40000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1</v>
      </c>
      <c r="D67" s="581" t="s">
        <v>568</v>
      </c>
      <c r="E67" s="583">
        <f>SUM(E12,E18,E24,E30,E36,E42)</f>
        <v>0.66666666666666663</v>
      </c>
    </row>
    <row r="68" spans="1:8">
      <c r="F68" s="574"/>
    </row>
    <row r="69" spans="1:8">
      <c r="A69" s="573" t="s">
        <v>117</v>
      </c>
      <c r="B69" s="584"/>
      <c r="E69" s="581" t="s">
        <v>42</v>
      </c>
      <c r="F69" s="585">
        <f>F12+F18+F24+F30+F36+F42</f>
        <v>40000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3060</v>
      </c>
      <c r="F72" s="1128"/>
      <c r="G72" s="587">
        <v>7.6499999999999999E-2</v>
      </c>
      <c r="H72" s="680" t="s">
        <v>438</v>
      </c>
    </row>
    <row r="73" spans="1:8">
      <c r="A73" s="654"/>
      <c r="B73" s="562"/>
      <c r="C73" s="1121" t="s">
        <v>121</v>
      </c>
      <c r="D73" s="1121"/>
      <c r="E73" s="1127">
        <f t="shared" si="0"/>
        <v>1920</v>
      </c>
      <c r="F73" s="1128"/>
      <c r="G73" s="587">
        <v>4.8000000000000001E-2</v>
      </c>
    </row>
    <row r="74" spans="1:8">
      <c r="A74" s="654"/>
      <c r="B74" s="562"/>
      <c r="C74" s="1121" t="s">
        <v>122</v>
      </c>
      <c r="D74" s="1121"/>
      <c r="E74" s="1127">
        <f t="shared" si="0"/>
        <v>5699.9999999999991</v>
      </c>
      <c r="F74" s="1128"/>
      <c r="G74" s="587">
        <v>0.14249999999999999</v>
      </c>
    </row>
    <row r="75" spans="1:8">
      <c r="A75" s="654"/>
      <c r="B75" s="562"/>
      <c r="C75" s="1121" t="s">
        <v>123</v>
      </c>
      <c r="D75" s="1121"/>
      <c r="E75" s="1127">
        <f t="shared" si="0"/>
        <v>400</v>
      </c>
      <c r="F75" s="1128"/>
      <c r="G75" s="587">
        <v>0.01</v>
      </c>
    </row>
    <row r="76" spans="1:8">
      <c r="A76" s="654"/>
      <c r="B76" s="562"/>
      <c r="C76" s="1121" t="s">
        <v>124</v>
      </c>
      <c r="D76" s="1121"/>
      <c r="E76" s="1127">
        <f t="shared" si="0"/>
        <v>880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11960</v>
      </c>
      <c r="G80" s="587">
        <f>SUM(G72:G79)</f>
        <v>0.29900000000000004</v>
      </c>
    </row>
    <row r="81" spans="1:14" ht="7.5" customHeight="1">
      <c r="F81" s="574"/>
    </row>
    <row r="82" spans="1:14">
      <c r="C82" s="589"/>
      <c r="E82" s="581" t="s">
        <v>43</v>
      </c>
      <c r="F82" s="647">
        <f>IF(F80=0,0,F80/F69)</f>
        <v>0.29899999999999999</v>
      </c>
      <c r="H82" s="680" t="s">
        <v>440</v>
      </c>
    </row>
    <row r="83" spans="1:14" ht="9.9" customHeight="1" thickBot="1">
      <c r="A83" s="457"/>
      <c r="D83" s="590"/>
      <c r="E83" s="573"/>
      <c r="F83" s="574"/>
    </row>
    <row r="84" spans="1:14" ht="14.4" thickBot="1">
      <c r="C84" s="591"/>
      <c r="D84" s="592"/>
      <c r="E84" s="593" t="s">
        <v>401</v>
      </c>
      <c r="F84" s="594">
        <f>ROUND(F69+F80,0)</f>
        <v>51960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6.7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t="s">
        <v>652</v>
      </c>
      <c r="B91" s="1124" t="s">
        <v>653</v>
      </c>
      <c r="C91" s="1125"/>
      <c r="D91" s="1126"/>
      <c r="E91" s="604" t="s">
        <v>730</v>
      </c>
      <c r="F91" s="605">
        <v>11340</v>
      </c>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11340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731</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11340</v>
      </c>
    </row>
    <row r="147" spans="1:8" ht="14.4" thickBot="1"/>
    <row r="148" spans="1:8" ht="14.4" thickBot="1">
      <c r="D148" s="591"/>
      <c r="E148" s="593" t="s">
        <v>51</v>
      </c>
      <c r="F148" s="594">
        <f>ROUND(F84+F146,0)</f>
        <v>63300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ROUND(F148*0.09,0)</f>
        <v>5697</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f>F157/F148</f>
        <v>0.09</v>
      </c>
      <c r="H156" s="661" t="s">
        <v>613</v>
      </c>
    </row>
    <row r="157" spans="1:8" ht="14.4" thickBot="1">
      <c r="A157" s="628"/>
      <c r="D157" s="591"/>
      <c r="E157" s="629" t="s">
        <v>54</v>
      </c>
      <c r="F157" s="594">
        <f>ROUND(SUM(F152:F154),0)</f>
        <v>5697</v>
      </c>
    </row>
    <row r="158" spans="1:8" ht="10.5" customHeight="1" thickBot="1">
      <c r="A158" s="628"/>
      <c r="F158" s="574"/>
    </row>
    <row r="159" spans="1:8" ht="16.2" thickBot="1">
      <c r="E159" s="630" t="s">
        <v>72</v>
      </c>
      <c r="F159" s="631">
        <f>ROUND(F148+F157,0)</f>
        <v>68997</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63:F63"/>
    <mergeCell ref="B64:F64"/>
    <mergeCell ref="B52:F52"/>
    <mergeCell ref="B56:F56"/>
    <mergeCell ref="B57:F57"/>
    <mergeCell ref="B58:F58"/>
    <mergeCell ref="B62:F62"/>
    <mergeCell ref="B44:F44"/>
    <mergeCell ref="B45:F45"/>
    <mergeCell ref="B46:F46"/>
    <mergeCell ref="B50:F50"/>
    <mergeCell ref="B51:F51"/>
    <mergeCell ref="B26:F26"/>
    <mergeCell ref="B27:F27"/>
    <mergeCell ref="I10:M10"/>
    <mergeCell ref="A1:F1"/>
    <mergeCell ref="B8:F8"/>
    <mergeCell ref="I8:M8"/>
    <mergeCell ref="B9:F9"/>
    <mergeCell ref="I9:M9"/>
    <mergeCell ref="H11:I11"/>
    <mergeCell ref="H12:I12"/>
    <mergeCell ref="H15:O16"/>
    <mergeCell ref="H17:O17"/>
    <mergeCell ref="B10:F10"/>
    <mergeCell ref="B22:F22"/>
    <mergeCell ref="B16:F16"/>
    <mergeCell ref="B15:F15"/>
    <mergeCell ref="B14:F14"/>
    <mergeCell ref="B20:F20"/>
    <mergeCell ref="B21:F21"/>
    <mergeCell ref="I90:K90"/>
    <mergeCell ref="B28:F28"/>
    <mergeCell ref="B32:F32"/>
    <mergeCell ref="B33:F33"/>
    <mergeCell ref="B34:F34"/>
    <mergeCell ref="B39:F39"/>
    <mergeCell ref="B38:F38"/>
    <mergeCell ref="B40:F40"/>
    <mergeCell ref="B89:D90"/>
    <mergeCell ref="E73:F73"/>
    <mergeCell ref="E71:F71"/>
    <mergeCell ref="E72:F72"/>
    <mergeCell ref="C72:D72"/>
    <mergeCell ref="C74:D74"/>
    <mergeCell ref="C73:D73"/>
    <mergeCell ref="C71:D71"/>
    <mergeCell ref="I110:K110"/>
    <mergeCell ref="B101:D101"/>
    <mergeCell ref="I100:K100"/>
    <mergeCell ref="I101:K101"/>
    <mergeCell ref="B105:D105"/>
    <mergeCell ref="B104:D104"/>
    <mergeCell ref="B103:D103"/>
    <mergeCell ref="B102:D102"/>
    <mergeCell ref="E74:F74"/>
    <mergeCell ref="E75:F75"/>
    <mergeCell ref="E76:F76"/>
    <mergeCell ref="E77:F77"/>
    <mergeCell ref="E78:F78"/>
    <mergeCell ref="I139:K139"/>
    <mergeCell ref="I138:K138"/>
    <mergeCell ref="B111:D111"/>
    <mergeCell ref="I130:K130"/>
    <mergeCell ref="I129:K129"/>
    <mergeCell ref="I111:K111"/>
    <mergeCell ref="H121:I121"/>
    <mergeCell ref="B115:D115"/>
    <mergeCell ref="B114:D114"/>
    <mergeCell ref="B113:D113"/>
    <mergeCell ref="B112:D112"/>
    <mergeCell ref="B120:C120"/>
    <mergeCell ref="B124:C124"/>
    <mergeCell ref="B123:C123"/>
    <mergeCell ref="B122:C122"/>
    <mergeCell ref="B121:C121"/>
    <mergeCell ref="C75:D75"/>
    <mergeCell ref="I92:K92"/>
    <mergeCell ref="B95:D95"/>
    <mergeCell ref="B92:D92"/>
    <mergeCell ref="B91:D91"/>
    <mergeCell ref="B94:D94"/>
    <mergeCell ref="B93:D93"/>
    <mergeCell ref="I91:K91"/>
    <mergeCell ref="E79:F79"/>
    <mergeCell ref="C79:D79"/>
    <mergeCell ref="C78:D78"/>
    <mergeCell ref="C77:D77"/>
    <mergeCell ref="B133:D133"/>
    <mergeCell ref="B132:D132"/>
    <mergeCell ref="B131:D131"/>
    <mergeCell ref="B130:D130"/>
    <mergeCell ref="C76:D76"/>
    <mergeCell ref="B100:D100"/>
  </mergeCells>
  <conditionalFormatting sqref="F82">
    <cfRule type="cellIs" dxfId="67" priority="4" operator="greaterThan">
      <formula>0.3</formula>
    </cfRule>
  </conditionalFormatting>
  <conditionalFormatting sqref="F156">
    <cfRule type="cellIs" dxfId="66"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rowBreaks count="1" manualBreakCount="1">
    <brk id="37" max="5"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0"/>
  <sheetViews>
    <sheetView view="pageBreakPreview" zoomScaleNormal="100" zoomScaleSheetLayoutView="100" workbookViewId="0">
      <selection activeCell="K7" sqref="K7"/>
    </sheetView>
  </sheetViews>
  <sheetFormatPr defaultColWidth="9.125" defaultRowHeight="13.8"/>
  <cols>
    <col min="1" max="1" width="37"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'B-2 page 2 BgtJustf'!B9</f>
        <v>0</v>
      </c>
      <c r="B10" s="196">
        <f>'B-2 page 2 BgtJustf'!C14</f>
        <v>0</v>
      </c>
      <c r="C10" s="184"/>
      <c r="D10" s="33">
        <f t="shared" ref="D10:D18" si="0">IF(C10=0,0,C10/I10)</f>
        <v>0</v>
      </c>
      <c r="E10" s="184"/>
      <c r="F10" s="33">
        <f>IF(E10=0,0,E10/I10)</f>
        <v>0</v>
      </c>
      <c r="G10" s="184"/>
      <c r="H10" s="33">
        <f>IF(G10=0,0,G10/I10)</f>
        <v>0</v>
      </c>
      <c r="I10" s="188">
        <f t="shared" ref="I10:I15" si="1">C10+E10+G10</f>
        <v>0</v>
      </c>
      <c r="J10" s="275">
        <f>'B-2 page 2 BgtJustf'!F14</f>
        <v>0</v>
      </c>
      <c r="K10" s="34" t="s">
        <v>393</v>
      </c>
    </row>
    <row r="11" spans="1:11" ht="15" customHeight="1">
      <c r="A11" s="111">
        <f>'B-2 page 2 BgtJustf'!B16</f>
        <v>0</v>
      </c>
      <c r="B11" s="196">
        <f>'B-2 page 2 BgtJustf'!C21</f>
        <v>0</v>
      </c>
      <c r="C11" s="184">
        <v>0</v>
      </c>
      <c r="D11" s="33">
        <f t="shared" si="0"/>
        <v>0</v>
      </c>
      <c r="E11" s="184">
        <v>0</v>
      </c>
      <c r="F11" s="33">
        <f t="shared" ref="F11:F16" si="2">IF(E11=0,0,E11/I11)</f>
        <v>0</v>
      </c>
      <c r="G11" s="184">
        <v>0</v>
      </c>
      <c r="H11" s="33">
        <f t="shared" ref="H11:H16" si="3">IF(G11=0,0,G11/I11)</f>
        <v>0</v>
      </c>
      <c r="I11" s="188">
        <f t="shared" si="1"/>
        <v>0</v>
      </c>
      <c r="J11" s="275">
        <f>'B-2 page 2 BgtJustf'!F21</f>
        <v>0</v>
      </c>
      <c r="K11" s="35"/>
    </row>
    <row r="12" spans="1:11" ht="15" customHeight="1">
      <c r="A12" s="111">
        <f>'B-2 page 2 BgtJustf'!B23</f>
        <v>0</v>
      </c>
      <c r="B12" s="196">
        <f>'B-2 page 2 BgtJustf'!C28</f>
        <v>0</v>
      </c>
      <c r="C12" s="184">
        <v>0</v>
      </c>
      <c r="D12" s="33">
        <f t="shared" si="0"/>
        <v>0</v>
      </c>
      <c r="E12" s="184">
        <v>0</v>
      </c>
      <c r="F12" s="33">
        <f t="shared" si="2"/>
        <v>0</v>
      </c>
      <c r="G12" s="184">
        <v>0</v>
      </c>
      <c r="H12" s="33">
        <f t="shared" si="3"/>
        <v>0</v>
      </c>
      <c r="I12" s="188">
        <f t="shared" si="1"/>
        <v>0</v>
      </c>
      <c r="J12" s="275">
        <f>'B-2 page 2 BgtJustf'!F28</f>
        <v>0</v>
      </c>
      <c r="K12" s="35"/>
    </row>
    <row r="13" spans="1:11" ht="15" customHeight="1">
      <c r="A13" s="111">
        <f>'B-2 page 2 BgtJustf'!B30</f>
        <v>0</v>
      </c>
      <c r="B13" s="196">
        <f>'B-2 page 2 BgtJustf'!C35</f>
        <v>0</v>
      </c>
      <c r="C13" s="184">
        <v>0</v>
      </c>
      <c r="D13" s="33">
        <f t="shared" si="0"/>
        <v>0</v>
      </c>
      <c r="E13" s="184">
        <v>0</v>
      </c>
      <c r="F13" s="33">
        <f t="shared" si="2"/>
        <v>0</v>
      </c>
      <c r="G13" s="184">
        <v>0</v>
      </c>
      <c r="H13" s="33">
        <f t="shared" si="3"/>
        <v>0</v>
      </c>
      <c r="I13" s="188">
        <f t="shared" si="1"/>
        <v>0</v>
      </c>
      <c r="J13" s="275">
        <f>'B-2 page 2 BgtJustf'!F35</f>
        <v>0</v>
      </c>
      <c r="K13" s="35"/>
    </row>
    <row r="14" spans="1:11" ht="15" customHeight="1">
      <c r="A14" s="111">
        <f>'B-2 page 2 BgtJustf'!B37</f>
        <v>0</v>
      </c>
      <c r="B14" s="196">
        <f>'B-2 page 2 BgtJustf'!C42</f>
        <v>0</v>
      </c>
      <c r="C14" s="184">
        <v>0</v>
      </c>
      <c r="D14" s="33">
        <f t="shared" si="0"/>
        <v>0</v>
      </c>
      <c r="E14" s="184">
        <v>0</v>
      </c>
      <c r="F14" s="33">
        <f t="shared" si="2"/>
        <v>0</v>
      </c>
      <c r="G14" s="184">
        <v>0</v>
      </c>
      <c r="H14" s="33">
        <f t="shared" si="3"/>
        <v>0</v>
      </c>
      <c r="I14" s="188">
        <f t="shared" si="1"/>
        <v>0</v>
      </c>
      <c r="J14" s="275">
        <f>'B-2 page 2 BgtJustf'!F42</f>
        <v>0</v>
      </c>
      <c r="K14" s="35"/>
    </row>
    <row r="15" spans="1:11" ht="15" customHeight="1" thickBot="1">
      <c r="A15" s="119">
        <f>'B-2 page 2 BgtJustf'!B44</f>
        <v>0</v>
      </c>
      <c r="B15" s="197">
        <f>'B-2 page 2 BgtJustf'!C49</f>
        <v>0</v>
      </c>
      <c r="C15" s="185">
        <v>0</v>
      </c>
      <c r="D15" s="120">
        <f t="shared" si="0"/>
        <v>0</v>
      </c>
      <c r="E15" s="185">
        <v>0</v>
      </c>
      <c r="F15" s="120">
        <f t="shared" si="2"/>
        <v>0</v>
      </c>
      <c r="G15" s="185">
        <v>0</v>
      </c>
      <c r="H15" s="120">
        <f t="shared" si="3"/>
        <v>0</v>
      </c>
      <c r="I15" s="186">
        <f t="shared" si="1"/>
        <v>0</v>
      </c>
      <c r="J15" s="275">
        <f>'B-2 page 2 BgtJustf'!F49</f>
        <v>0</v>
      </c>
      <c r="K15" s="35"/>
    </row>
    <row r="16" spans="1:11" s="23" customFormat="1" ht="15" customHeight="1" thickTop="1">
      <c r="A16" s="114" t="s">
        <v>14</v>
      </c>
      <c r="B16" s="198">
        <f>SUM(B10:B15)</f>
        <v>0</v>
      </c>
      <c r="C16" s="187">
        <f>IF(SUM(C10:C15)=0,0,SUM(C10:C15))</f>
        <v>0</v>
      </c>
      <c r="D16" s="112">
        <f t="shared" si="0"/>
        <v>0</v>
      </c>
      <c r="E16" s="187">
        <f>SUM(E10:E15)</f>
        <v>0</v>
      </c>
      <c r="F16" s="112">
        <f t="shared" si="2"/>
        <v>0</v>
      </c>
      <c r="G16" s="187">
        <f>SUM(G10:G15)</f>
        <v>0</v>
      </c>
      <c r="H16" s="113">
        <f t="shared" si="3"/>
        <v>0</v>
      </c>
      <c r="I16" s="187">
        <f>SUM(I10:I15)</f>
        <v>0</v>
      </c>
      <c r="J16" s="276">
        <f>'B-2 page 2 BgtJustf'!F51</f>
        <v>0</v>
      </c>
    </row>
    <row r="17" spans="1:11" ht="15" customHeight="1" thickBot="1">
      <c r="A17" s="121" t="s">
        <v>159</v>
      </c>
      <c r="B17" s="122">
        <f>'B-2 page 2 BgtJustf'!F66</f>
        <v>0</v>
      </c>
      <c r="C17" s="186">
        <f>IF(C16=0,0,C16*B17)</f>
        <v>0</v>
      </c>
      <c r="D17" s="123">
        <f t="shared" si="0"/>
        <v>0</v>
      </c>
      <c r="E17" s="186">
        <f>E16*B17</f>
        <v>0</v>
      </c>
      <c r="F17" s="123">
        <f>IF(E17=0,0,E17/I17)</f>
        <v>0</v>
      </c>
      <c r="G17" s="186">
        <f>G16*B17</f>
        <v>0</v>
      </c>
      <c r="H17" s="123">
        <f>IF(G17=0,0,G17/I17)</f>
        <v>0</v>
      </c>
      <c r="I17" s="186">
        <f>C17+E17+G17</f>
        <v>0</v>
      </c>
      <c r="J17" s="275">
        <f>'B-2 page 2 BgtJustf'!F64</f>
        <v>0</v>
      </c>
    </row>
    <row r="18" spans="1:11" s="23" customFormat="1" ht="15" customHeight="1" thickTop="1" thickBot="1">
      <c r="A18" s="116" t="s">
        <v>16</v>
      </c>
      <c r="B18" s="117"/>
      <c r="C18" s="199">
        <f>SUM(C16:C17)</f>
        <v>0</v>
      </c>
      <c r="D18" s="118">
        <f t="shared" si="0"/>
        <v>0</v>
      </c>
      <c r="E18" s="199">
        <f>SUM(E16:E17)</f>
        <v>0</v>
      </c>
      <c r="F18" s="118">
        <f>IF(E18=0,0,E18/I18)</f>
        <v>0</v>
      </c>
      <c r="G18" s="199">
        <f>SUM(G16:G17)</f>
        <v>0</v>
      </c>
      <c r="H18" s="118">
        <f>IF(G18=0,0,G18/I18)</f>
        <v>0</v>
      </c>
      <c r="I18" s="189">
        <f>SUM(I16:I17)</f>
        <v>0</v>
      </c>
      <c r="J18" s="276">
        <f>'B-2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 t="shared" ref="D21:D32" si="4">IF(C21=0,0,C21/I21)</f>
        <v>0</v>
      </c>
      <c r="E21" s="190">
        <v>0</v>
      </c>
      <c r="F21" s="32">
        <f>IF(E21=0,0,E21/I21)</f>
        <v>0</v>
      </c>
      <c r="G21" s="193">
        <v>0</v>
      </c>
      <c r="H21" s="32">
        <f>IF(G21=0,0,G21/I21)</f>
        <v>0</v>
      </c>
      <c r="I21" s="188">
        <f t="shared" ref="I21:I30" si="5">C21+E21+G21</f>
        <v>0</v>
      </c>
      <c r="J21" s="275">
        <f>'B-2 page 2 BgtJustf'!F81</f>
        <v>0</v>
      </c>
    </row>
    <row r="22" spans="1:11" ht="15" customHeight="1">
      <c r="A22" s="44" t="s">
        <v>22</v>
      </c>
      <c r="B22" s="45"/>
      <c r="C22" s="190">
        <v>0</v>
      </c>
      <c r="D22" s="32">
        <f t="shared" si="4"/>
        <v>0</v>
      </c>
      <c r="E22" s="190">
        <v>0</v>
      </c>
      <c r="F22" s="32">
        <f t="shared" ref="F22:F31" si="6">IF(E22=0,0,E22/I22)</f>
        <v>0</v>
      </c>
      <c r="G22" s="193">
        <v>0</v>
      </c>
      <c r="H22" s="32">
        <f t="shared" ref="H22:H31" si="7">IF(G22=0,0,G22/I22)</f>
        <v>0</v>
      </c>
      <c r="I22" s="188">
        <f t="shared" si="5"/>
        <v>0</v>
      </c>
      <c r="J22" s="275">
        <f>'B-2 page 2 BgtJustf'!F91</f>
        <v>0</v>
      </c>
    </row>
    <row r="23" spans="1:11" ht="15" customHeight="1">
      <c r="A23" s="44" t="s">
        <v>23</v>
      </c>
      <c r="B23" s="45"/>
      <c r="C23" s="190">
        <v>0</v>
      </c>
      <c r="D23" s="32">
        <f t="shared" si="4"/>
        <v>0</v>
      </c>
      <c r="E23" s="190">
        <v>0</v>
      </c>
      <c r="F23" s="32">
        <f t="shared" si="6"/>
        <v>0</v>
      </c>
      <c r="G23" s="193">
        <v>0</v>
      </c>
      <c r="H23" s="32">
        <f t="shared" si="7"/>
        <v>0</v>
      </c>
      <c r="I23" s="188">
        <f t="shared" si="5"/>
        <v>0</v>
      </c>
      <c r="J23" s="275">
        <f>'B-2 page 2 BgtJustf'!F101</f>
        <v>0</v>
      </c>
    </row>
    <row r="24" spans="1:11" ht="15" customHeight="1">
      <c r="A24" s="44" t="s">
        <v>29</v>
      </c>
      <c r="B24" s="45"/>
      <c r="C24" s="190">
        <v>0</v>
      </c>
      <c r="D24" s="32">
        <f t="shared" si="4"/>
        <v>0</v>
      </c>
      <c r="E24" s="190">
        <v>0</v>
      </c>
      <c r="F24" s="32">
        <f t="shared" si="6"/>
        <v>0</v>
      </c>
      <c r="G24" s="193">
        <v>0</v>
      </c>
      <c r="H24" s="32">
        <f t="shared" si="7"/>
        <v>0</v>
      </c>
      <c r="I24" s="188">
        <f t="shared" si="5"/>
        <v>0</v>
      </c>
      <c r="J24" s="275">
        <f>'B-2 page 2 BgtJustf'!F110</f>
        <v>0</v>
      </c>
    </row>
    <row r="25" spans="1:11" ht="15" customHeight="1">
      <c r="A25" s="44" t="s">
        <v>25</v>
      </c>
      <c r="B25" s="45"/>
      <c r="C25" s="190">
        <v>0</v>
      </c>
      <c r="D25" s="32">
        <f t="shared" si="4"/>
        <v>0</v>
      </c>
      <c r="E25" s="190">
        <v>0</v>
      </c>
      <c r="F25" s="32">
        <f t="shared" si="6"/>
        <v>0</v>
      </c>
      <c r="G25" s="193">
        <v>0</v>
      </c>
      <c r="H25" s="32">
        <f t="shared" si="7"/>
        <v>0</v>
      </c>
      <c r="I25" s="188">
        <f t="shared" si="5"/>
        <v>0</v>
      </c>
      <c r="J25" s="275">
        <f>'B-2 page 2 BgtJustf'!F119</f>
        <v>0</v>
      </c>
    </row>
    <row r="26" spans="1:11" ht="15" customHeight="1">
      <c r="A26" s="44" t="s">
        <v>126</v>
      </c>
      <c r="B26" s="45"/>
      <c r="C26" s="190">
        <v>0</v>
      </c>
      <c r="D26" s="32">
        <f t="shared" si="4"/>
        <v>0</v>
      </c>
      <c r="E26" s="190">
        <v>0</v>
      </c>
      <c r="F26" s="32">
        <f t="shared" si="6"/>
        <v>0</v>
      </c>
      <c r="G26" s="193">
        <v>0</v>
      </c>
      <c r="H26" s="32">
        <f t="shared" si="7"/>
        <v>0</v>
      </c>
      <c r="I26" s="188">
        <f t="shared" si="5"/>
        <v>0</v>
      </c>
      <c r="J26" s="275">
        <f>'B-2 page 2 BgtJustf'!F126</f>
        <v>0</v>
      </c>
    </row>
    <row r="27" spans="1:11" ht="15" customHeight="1">
      <c r="A27" s="46"/>
      <c r="B27" s="45"/>
      <c r="C27" s="190"/>
      <c r="D27" s="32">
        <f t="shared" si="4"/>
        <v>0</v>
      </c>
      <c r="E27" s="190"/>
      <c r="F27" s="32">
        <f t="shared" si="6"/>
        <v>0</v>
      </c>
      <c r="G27" s="193"/>
      <c r="H27" s="32">
        <f t="shared" si="7"/>
        <v>0</v>
      </c>
      <c r="I27" s="188">
        <f t="shared" si="5"/>
        <v>0</v>
      </c>
    </row>
    <row r="28" spans="1:11" ht="15" customHeight="1">
      <c r="A28" s="46"/>
      <c r="B28" s="45"/>
      <c r="C28" s="190"/>
      <c r="D28" s="32">
        <f t="shared" si="4"/>
        <v>0</v>
      </c>
      <c r="E28" s="190"/>
      <c r="F28" s="32">
        <f t="shared" si="6"/>
        <v>0</v>
      </c>
      <c r="G28" s="193"/>
      <c r="H28" s="32">
        <f t="shared" si="7"/>
        <v>0</v>
      </c>
      <c r="I28" s="188">
        <f t="shared" si="5"/>
        <v>0</v>
      </c>
    </row>
    <row r="29" spans="1:11" ht="15" customHeight="1">
      <c r="A29" s="46"/>
      <c r="B29" s="47" t="s">
        <v>8</v>
      </c>
      <c r="C29" s="190"/>
      <c r="D29" s="32">
        <f t="shared" si="4"/>
        <v>0</v>
      </c>
      <c r="E29" s="190"/>
      <c r="F29" s="32">
        <f t="shared" si="6"/>
        <v>0</v>
      </c>
      <c r="G29" s="184"/>
      <c r="H29" s="32">
        <f t="shared" si="7"/>
        <v>0</v>
      </c>
      <c r="I29" s="188">
        <f t="shared" si="5"/>
        <v>0</v>
      </c>
    </row>
    <row r="30" spans="1:11" ht="15" customHeight="1">
      <c r="A30" s="46"/>
      <c r="B30" s="45"/>
      <c r="C30" s="190"/>
      <c r="D30" s="32">
        <f t="shared" si="4"/>
        <v>0</v>
      </c>
      <c r="E30" s="190"/>
      <c r="F30" s="32">
        <f t="shared" si="6"/>
        <v>0</v>
      </c>
      <c r="G30" s="193"/>
      <c r="H30" s="32">
        <f t="shared" si="7"/>
        <v>0</v>
      </c>
      <c r="I30" s="188">
        <f t="shared" si="5"/>
        <v>0</v>
      </c>
    </row>
    <row r="31" spans="1:11" ht="15" customHeight="1">
      <c r="A31" s="46"/>
      <c r="B31" s="48"/>
      <c r="C31" s="191"/>
      <c r="D31" s="32">
        <f t="shared" si="4"/>
        <v>0</v>
      </c>
      <c r="E31" s="191"/>
      <c r="F31" s="32">
        <f t="shared" si="6"/>
        <v>0</v>
      </c>
      <c r="G31" s="194"/>
      <c r="H31" s="32">
        <f t="shared" si="7"/>
        <v>0</v>
      </c>
      <c r="I31" s="195"/>
    </row>
    <row r="32" spans="1:11" s="23" customFormat="1" ht="15" customHeight="1" thickBot="1">
      <c r="A32" s="37" t="s">
        <v>15</v>
      </c>
      <c r="B32" s="38"/>
      <c r="C32" s="192">
        <f>SUM(C21:C31)</f>
        <v>0</v>
      </c>
      <c r="D32" s="39">
        <f t="shared" si="4"/>
        <v>0</v>
      </c>
      <c r="E32" s="192">
        <f>SUM(E21:E31)</f>
        <v>0</v>
      </c>
      <c r="F32" s="39">
        <f>IF(E32=0,0,E32/I32)</f>
        <v>0</v>
      </c>
      <c r="G32" s="192">
        <f>SUM(G21:G31)</f>
        <v>0</v>
      </c>
      <c r="H32" s="39">
        <f>IF(G32=0,0,G32/I32)</f>
        <v>0</v>
      </c>
      <c r="I32" s="192">
        <f>SUM(I21:I31)</f>
        <v>0</v>
      </c>
      <c r="J32" s="276">
        <f>'B-2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'B-2 page 2 BgtJustf'!F133</f>
        <v>0</v>
      </c>
    </row>
    <row r="36" spans="1:11" ht="15" customHeight="1">
      <c r="A36" s="44" t="s">
        <v>63</v>
      </c>
      <c r="B36" s="45"/>
      <c r="C36" s="190"/>
      <c r="D36" s="32">
        <f>IF(C36=0,0,C36/I36)</f>
        <v>0</v>
      </c>
      <c r="E36" s="190"/>
      <c r="F36" s="32">
        <f>IF(E36=0,0,E36/I36)</f>
        <v>0</v>
      </c>
      <c r="G36" s="184"/>
      <c r="H36" s="32">
        <f>IF(G36=0,0,G36/I36)</f>
        <v>0</v>
      </c>
      <c r="I36" s="188">
        <f>C36+E36+G36</f>
        <v>0</v>
      </c>
      <c r="J36" s="275">
        <f>'B-2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'B-2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'B-2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'B-2 page 2 BgtJustf'!F149</f>
        <v>0</v>
      </c>
      <c r="K40" s="279">
        <f>'B-2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'B-2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170"/>
  <sheetViews>
    <sheetView view="pageBreakPreview" topLeftCell="B65" zoomScale="60" zoomScaleNormal="100" workbookViewId="0">
      <selection activeCell="B9" sqref="B9:F9"/>
    </sheetView>
  </sheetViews>
  <sheetFormatPr defaultColWidth="8.875" defaultRowHeight="13.8"/>
  <cols>
    <col min="1" max="1" width="37"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81" fitToHeight="0" orientation="portrait" r:id="rId1"/>
  <rowBreaks count="1" manualBreakCount="1">
    <brk id="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50"/>
  <sheetViews>
    <sheetView topLeftCell="A8" zoomScaleNormal="100" zoomScaleSheetLayoutView="100" workbookViewId="0">
      <selection activeCell="B9" sqref="B9:F9"/>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'B-3 page 2 BgtJustf'!B9</f>
        <v>0</v>
      </c>
      <c r="B10" s="196">
        <f>'B-3 page 2 BgtJustf'!C14</f>
        <v>0</v>
      </c>
      <c r="C10" s="184"/>
      <c r="D10" s="33">
        <f>IF(C10=0,0,C10/I10)</f>
        <v>0</v>
      </c>
      <c r="E10" s="184"/>
      <c r="F10" s="33">
        <f>IF(E10=0,0,E10/I10)</f>
        <v>0</v>
      </c>
      <c r="G10" s="184"/>
      <c r="H10" s="33">
        <f>IF(G10=0,0,G10/I10)</f>
        <v>0</v>
      </c>
      <c r="I10" s="188">
        <f t="shared" ref="I10:I15" si="0">C10+E10+G10</f>
        <v>0</v>
      </c>
      <c r="J10" s="275">
        <f>'B-3 page 2 BgtJustf'!F14</f>
        <v>0</v>
      </c>
      <c r="K10" s="34" t="s">
        <v>393</v>
      </c>
    </row>
    <row r="11" spans="1:11" ht="15" customHeight="1">
      <c r="A11" s="111">
        <f>'B-3 page 2 BgtJustf'!B16</f>
        <v>0</v>
      </c>
      <c r="B11" s="196">
        <f>'B-3 page 2 BgtJustf'!C21</f>
        <v>0</v>
      </c>
      <c r="C11" s="184">
        <v>0</v>
      </c>
      <c r="D11" s="33">
        <f t="shared" ref="D11:D16" si="1">IF(C11=0,0,C11/I11)</f>
        <v>0</v>
      </c>
      <c r="E11" s="184">
        <v>0</v>
      </c>
      <c r="F11" s="33">
        <f t="shared" ref="F11:F16" si="2">IF(E11=0,0,E11/I11)</f>
        <v>0</v>
      </c>
      <c r="G11" s="184">
        <v>0</v>
      </c>
      <c r="H11" s="33">
        <f t="shared" ref="H11:H16" si="3">IF(G11=0,0,G11/I11)</f>
        <v>0</v>
      </c>
      <c r="I11" s="188">
        <f t="shared" si="0"/>
        <v>0</v>
      </c>
      <c r="J11" s="275">
        <f>'B-3 page 2 BgtJustf'!F21</f>
        <v>0</v>
      </c>
      <c r="K11" s="35"/>
    </row>
    <row r="12" spans="1:11" ht="15" customHeight="1">
      <c r="A12" s="111">
        <f>'B-3 page 2 BgtJustf'!B23</f>
        <v>0</v>
      </c>
      <c r="B12" s="196">
        <f>'B-3 page 2 BgtJustf'!C28</f>
        <v>0</v>
      </c>
      <c r="C12" s="184">
        <v>0</v>
      </c>
      <c r="D12" s="33">
        <f t="shared" si="1"/>
        <v>0</v>
      </c>
      <c r="E12" s="184">
        <v>0</v>
      </c>
      <c r="F12" s="33">
        <f t="shared" si="2"/>
        <v>0</v>
      </c>
      <c r="G12" s="184">
        <v>0</v>
      </c>
      <c r="H12" s="33">
        <f t="shared" si="3"/>
        <v>0</v>
      </c>
      <c r="I12" s="188">
        <f t="shared" si="0"/>
        <v>0</v>
      </c>
      <c r="J12" s="275">
        <f>'B-3 page 2 BgtJustf'!F28</f>
        <v>0</v>
      </c>
      <c r="K12" s="35"/>
    </row>
    <row r="13" spans="1:11" ht="15" customHeight="1">
      <c r="A13" s="111">
        <f>'B-3 page 2 BgtJustf'!B30</f>
        <v>0</v>
      </c>
      <c r="B13" s="196">
        <f>'B-3 page 2 BgtJustf'!C35</f>
        <v>0</v>
      </c>
      <c r="C13" s="184">
        <v>0</v>
      </c>
      <c r="D13" s="33">
        <f t="shared" si="1"/>
        <v>0</v>
      </c>
      <c r="E13" s="184">
        <v>0</v>
      </c>
      <c r="F13" s="33">
        <f t="shared" si="2"/>
        <v>0</v>
      </c>
      <c r="G13" s="184">
        <v>0</v>
      </c>
      <c r="H13" s="33">
        <f t="shared" si="3"/>
        <v>0</v>
      </c>
      <c r="I13" s="188">
        <f t="shared" si="0"/>
        <v>0</v>
      </c>
      <c r="J13" s="275">
        <f>'B-3 page 2 BgtJustf'!F35</f>
        <v>0</v>
      </c>
      <c r="K13" s="35"/>
    </row>
    <row r="14" spans="1:11" ht="15" customHeight="1">
      <c r="A14" s="111">
        <f>'B-3 page 2 BgtJustf'!B37</f>
        <v>0</v>
      </c>
      <c r="B14" s="196">
        <f>'B-3 page 2 BgtJustf'!C42</f>
        <v>0</v>
      </c>
      <c r="C14" s="184">
        <v>0</v>
      </c>
      <c r="D14" s="33">
        <f t="shared" si="1"/>
        <v>0</v>
      </c>
      <c r="E14" s="184">
        <v>0</v>
      </c>
      <c r="F14" s="33">
        <f t="shared" si="2"/>
        <v>0</v>
      </c>
      <c r="G14" s="184">
        <v>0</v>
      </c>
      <c r="H14" s="33">
        <f t="shared" si="3"/>
        <v>0</v>
      </c>
      <c r="I14" s="188">
        <f t="shared" si="0"/>
        <v>0</v>
      </c>
      <c r="J14" s="275">
        <f>'B-3 page 2 BgtJustf'!F42</f>
        <v>0</v>
      </c>
      <c r="K14" s="35"/>
    </row>
    <row r="15" spans="1:11" ht="15" customHeight="1" thickBot="1">
      <c r="A15" s="119">
        <f>'B-3 page 2 BgtJustf'!B44</f>
        <v>0</v>
      </c>
      <c r="B15" s="197">
        <f>'B-3 page 2 BgtJustf'!C49</f>
        <v>0</v>
      </c>
      <c r="C15" s="185">
        <v>0</v>
      </c>
      <c r="D15" s="120">
        <f t="shared" si="1"/>
        <v>0</v>
      </c>
      <c r="E15" s="185">
        <v>0</v>
      </c>
      <c r="F15" s="120">
        <f t="shared" si="2"/>
        <v>0</v>
      </c>
      <c r="G15" s="185">
        <v>0</v>
      </c>
      <c r="H15" s="120">
        <f t="shared" si="3"/>
        <v>0</v>
      </c>
      <c r="I15" s="186">
        <f t="shared" si="0"/>
        <v>0</v>
      </c>
      <c r="J15" s="275">
        <f>'B-3 page 2 BgtJustf'!F49</f>
        <v>0</v>
      </c>
      <c r="K15" s="35"/>
    </row>
    <row r="16" spans="1:11" s="23" customFormat="1" ht="15" customHeight="1" thickTop="1">
      <c r="A16" s="114" t="s">
        <v>14</v>
      </c>
      <c r="B16" s="198">
        <f>SUM(B10:B15)</f>
        <v>0</v>
      </c>
      <c r="C16" s="187">
        <f>IF(SUM(C10:C15)=0,0,SUM(C10:C15))</f>
        <v>0</v>
      </c>
      <c r="D16" s="112">
        <f t="shared" si="1"/>
        <v>0</v>
      </c>
      <c r="E16" s="187">
        <f>SUM(E10:E15)</f>
        <v>0</v>
      </c>
      <c r="F16" s="112">
        <f t="shared" si="2"/>
        <v>0</v>
      </c>
      <c r="G16" s="187">
        <f>SUM(G10:G15)</f>
        <v>0</v>
      </c>
      <c r="H16" s="113">
        <f t="shared" si="3"/>
        <v>0</v>
      </c>
      <c r="I16" s="187">
        <f>SUM(I10:I15)</f>
        <v>0</v>
      </c>
      <c r="J16" s="276">
        <f>'B-3 page 2 BgtJustf'!F51</f>
        <v>0</v>
      </c>
    </row>
    <row r="17" spans="1:11" ht="15" customHeight="1" thickBot="1">
      <c r="A17" s="121" t="s">
        <v>159</v>
      </c>
      <c r="B17" s="122">
        <f>'B-3 page 2 BgtJustf'!F66</f>
        <v>0</v>
      </c>
      <c r="C17" s="186">
        <f>IF(C16=0,0,C16*B17)</f>
        <v>0</v>
      </c>
      <c r="D17" s="123">
        <f>IF(C17=0,0,C17/I17)</f>
        <v>0</v>
      </c>
      <c r="E17" s="186">
        <f>E16*B17</f>
        <v>0</v>
      </c>
      <c r="F17" s="123">
        <f>IF(E17=0,0,E17/I17)</f>
        <v>0</v>
      </c>
      <c r="G17" s="186">
        <f>G16*B17</f>
        <v>0</v>
      </c>
      <c r="H17" s="123">
        <f>IF(G17=0,0,G17/I17)</f>
        <v>0</v>
      </c>
      <c r="I17" s="186">
        <f>C17+E17+G17</f>
        <v>0</v>
      </c>
      <c r="J17" s="275">
        <f>'B-3 page 2 BgtJustf'!F64</f>
        <v>0</v>
      </c>
    </row>
    <row r="18" spans="1:11" s="23" customFormat="1" ht="15" customHeight="1" thickTop="1" thickBot="1">
      <c r="A18" s="116" t="s">
        <v>16</v>
      </c>
      <c r="B18" s="117"/>
      <c r="C18" s="199">
        <f>SUM(C16:C17)</f>
        <v>0</v>
      </c>
      <c r="D18" s="118">
        <f>IF(C18=0,0,C18/I18)</f>
        <v>0</v>
      </c>
      <c r="E18" s="199">
        <f>SUM(E16:E17)</f>
        <v>0</v>
      </c>
      <c r="F18" s="118">
        <f>IF(E18=0,0,E18/I18)</f>
        <v>0</v>
      </c>
      <c r="G18" s="199">
        <f>SUM(G16:G17)</f>
        <v>0</v>
      </c>
      <c r="H18" s="118">
        <f>IF(G18=0,0,G18/I18)</f>
        <v>0</v>
      </c>
      <c r="I18" s="189">
        <f>SUM(I16:I17)</f>
        <v>0</v>
      </c>
      <c r="J18" s="276">
        <f>'B-3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IF(C21=0,0,C21/I21)</f>
        <v>0</v>
      </c>
      <c r="E21" s="190">
        <v>0</v>
      </c>
      <c r="F21" s="32">
        <f>IF(E21=0,0,E21/I21)</f>
        <v>0</v>
      </c>
      <c r="G21" s="193">
        <v>0</v>
      </c>
      <c r="H21" s="32">
        <f>IF(G21=0,0,G21/I21)</f>
        <v>0</v>
      </c>
      <c r="I21" s="188">
        <f t="shared" ref="I21:I30" si="4">C21+E21+G21</f>
        <v>0</v>
      </c>
      <c r="J21" s="275">
        <f>'B-3 page 2 BgtJustf'!F81</f>
        <v>0</v>
      </c>
    </row>
    <row r="22" spans="1:11" ht="15" customHeight="1">
      <c r="A22" s="44" t="s">
        <v>22</v>
      </c>
      <c r="B22" s="45"/>
      <c r="C22" s="190">
        <v>0</v>
      </c>
      <c r="D22" s="32">
        <f t="shared" ref="D22:D31" si="5">IF(C22=0,0,C22/I22)</f>
        <v>0</v>
      </c>
      <c r="E22" s="190">
        <v>0</v>
      </c>
      <c r="F22" s="32">
        <f t="shared" ref="F22:F31" si="6">IF(E22=0,0,E22/I22)</f>
        <v>0</v>
      </c>
      <c r="G22" s="193">
        <v>0</v>
      </c>
      <c r="H22" s="32">
        <f t="shared" ref="H22:H31" si="7">IF(G22=0,0,G22/I22)</f>
        <v>0</v>
      </c>
      <c r="I22" s="188">
        <f t="shared" si="4"/>
        <v>0</v>
      </c>
      <c r="J22" s="275">
        <f>'B-3 page 2 BgtJustf'!F91</f>
        <v>0</v>
      </c>
    </row>
    <row r="23" spans="1:11" ht="15" customHeight="1">
      <c r="A23" s="44" t="s">
        <v>23</v>
      </c>
      <c r="B23" s="45"/>
      <c r="C23" s="190">
        <v>0</v>
      </c>
      <c r="D23" s="32">
        <f t="shared" si="5"/>
        <v>0</v>
      </c>
      <c r="E23" s="190">
        <v>0</v>
      </c>
      <c r="F23" s="32">
        <f t="shared" si="6"/>
        <v>0</v>
      </c>
      <c r="G23" s="193">
        <v>0</v>
      </c>
      <c r="H23" s="32">
        <f t="shared" si="7"/>
        <v>0</v>
      </c>
      <c r="I23" s="188">
        <f t="shared" si="4"/>
        <v>0</v>
      </c>
      <c r="J23" s="275">
        <f>'B-3 page 2 BgtJustf'!F101</f>
        <v>0</v>
      </c>
    </row>
    <row r="24" spans="1:11" ht="15" customHeight="1">
      <c r="A24" s="44" t="s">
        <v>29</v>
      </c>
      <c r="B24" s="45"/>
      <c r="C24" s="190">
        <v>0</v>
      </c>
      <c r="D24" s="32">
        <f t="shared" si="5"/>
        <v>0</v>
      </c>
      <c r="E24" s="190">
        <v>0</v>
      </c>
      <c r="F24" s="32">
        <f t="shared" si="6"/>
        <v>0</v>
      </c>
      <c r="G24" s="193">
        <v>0</v>
      </c>
      <c r="H24" s="32">
        <f t="shared" si="7"/>
        <v>0</v>
      </c>
      <c r="I24" s="188">
        <f t="shared" si="4"/>
        <v>0</v>
      </c>
      <c r="J24" s="275">
        <f>'B-3 page 2 BgtJustf'!F110</f>
        <v>0</v>
      </c>
    </row>
    <row r="25" spans="1:11" ht="15" customHeight="1">
      <c r="A25" s="44" t="s">
        <v>25</v>
      </c>
      <c r="B25" s="45"/>
      <c r="C25" s="190">
        <v>0</v>
      </c>
      <c r="D25" s="32">
        <f t="shared" si="5"/>
        <v>0</v>
      </c>
      <c r="E25" s="190">
        <v>0</v>
      </c>
      <c r="F25" s="32">
        <f t="shared" si="6"/>
        <v>0</v>
      </c>
      <c r="G25" s="193">
        <v>0</v>
      </c>
      <c r="H25" s="32">
        <f t="shared" si="7"/>
        <v>0</v>
      </c>
      <c r="I25" s="188">
        <f t="shared" si="4"/>
        <v>0</v>
      </c>
      <c r="J25" s="275">
        <f>'B-3 page 2 BgtJustf'!F119</f>
        <v>0</v>
      </c>
    </row>
    <row r="26" spans="1:11" ht="15" customHeight="1">
      <c r="A26" s="44" t="s">
        <v>126</v>
      </c>
      <c r="B26" s="45"/>
      <c r="C26" s="190">
        <v>0</v>
      </c>
      <c r="D26" s="32">
        <f t="shared" si="5"/>
        <v>0</v>
      </c>
      <c r="E26" s="190">
        <v>0</v>
      </c>
      <c r="F26" s="32">
        <f t="shared" si="6"/>
        <v>0</v>
      </c>
      <c r="G26" s="193">
        <v>0</v>
      </c>
      <c r="H26" s="32">
        <f t="shared" si="7"/>
        <v>0</v>
      </c>
      <c r="I26" s="188">
        <f t="shared" si="4"/>
        <v>0</v>
      </c>
      <c r="J26" s="275">
        <f>'B-3 page 2 BgtJustf'!F126</f>
        <v>0</v>
      </c>
    </row>
    <row r="27" spans="1:11" ht="15" customHeight="1">
      <c r="A27" s="46"/>
      <c r="B27" s="45"/>
      <c r="C27" s="190"/>
      <c r="D27" s="32">
        <f t="shared" si="5"/>
        <v>0</v>
      </c>
      <c r="E27" s="190"/>
      <c r="F27" s="32">
        <f t="shared" si="6"/>
        <v>0</v>
      </c>
      <c r="G27" s="193"/>
      <c r="H27" s="32">
        <f t="shared" si="7"/>
        <v>0</v>
      </c>
      <c r="I27" s="188">
        <f t="shared" si="4"/>
        <v>0</v>
      </c>
    </row>
    <row r="28" spans="1:11" ht="15" customHeight="1">
      <c r="A28" s="46"/>
      <c r="B28" s="45"/>
      <c r="C28" s="190"/>
      <c r="D28" s="32">
        <f t="shared" si="5"/>
        <v>0</v>
      </c>
      <c r="E28" s="190"/>
      <c r="F28" s="32">
        <f t="shared" si="6"/>
        <v>0</v>
      </c>
      <c r="G28" s="193"/>
      <c r="H28" s="32">
        <f t="shared" si="7"/>
        <v>0</v>
      </c>
      <c r="I28" s="188">
        <f t="shared" si="4"/>
        <v>0</v>
      </c>
    </row>
    <row r="29" spans="1:11" ht="15" customHeight="1">
      <c r="A29" s="46"/>
      <c r="B29" s="47" t="s">
        <v>8</v>
      </c>
      <c r="C29" s="190"/>
      <c r="D29" s="32">
        <f t="shared" si="5"/>
        <v>0</v>
      </c>
      <c r="E29" s="190"/>
      <c r="F29" s="32">
        <f t="shared" si="6"/>
        <v>0</v>
      </c>
      <c r="G29" s="184"/>
      <c r="H29" s="32">
        <f t="shared" si="7"/>
        <v>0</v>
      </c>
      <c r="I29" s="188">
        <f t="shared" si="4"/>
        <v>0</v>
      </c>
    </row>
    <row r="30" spans="1:11" ht="15" customHeight="1">
      <c r="A30" s="46"/>
      <c r="B30" s="45"/>
      <c r="C30" s="190"/>
      <c r="D30" s="32">
        <f t="shared" si="5"/>
        <v>0</v>
      </c>
      <c r="E30" s="190"/>
      <c r="F30" s="32">
        <f t="shared" si="6"/>
        <v>0</v>
      </c>
      <c r="G30" s="193"/>
      <c r="H30" s="32">
        <f t="shared" si="7"/>
        <v>0</v>
      </c>
      <c r="I30" s="188">
        <f t="shared" si="4"/>
        <v>0</v>
      </c>
    </row>
    <row r="31" spans="1:11" ht="15" customHeight="1">
      <c r="A31" s="46"/>
      <c r="B31" s="48"/>
      <c r="C31" s="191"/>
      <c r="D31" s="32">
        <f t="shared" si="5"/>
        <v>0</v>
      </c>
      <c r="E31" s="191"/>
      <c r="F31" s="32">
        <f t="shared" si="6"/>
        <v>0</v>
      </c>
      <c r="G31" s="194"/>
      <c r="H31" s="32">
        <f t="shared" si="7"/>
        <v>0</v>
      </c>
      <c r="I31" s="195"/>
    </row>
    <row r="32" spans="1:11" s="23" customFormat="1" ht="15" customHeight="1" thickBot="1">
      <c r="A32" s="37" t="s">
        <v>15</v>
      </c>
      <c r="B32" s="38"/>
      <c r="C32" s="192">
        <f>SUM(C21:C31)</f>
        <v>0</v>
      </c>
      <c r="D32" s="39">
        <f>IF(C32=0,0,C32/I32)</f>
        <v>0</v>
      </c>
      <c r="E32" s="192">
        <f>SUM(E21:E31)</f>
        <v>0</v>
      </c>
      <c r="F32" s="39">
        <f>IF(E32=0,0,E32/I32)</f>
        <v>0</v>
      </c>
      <c r="G32" s="192">
        <f>SUM(G21:G31)</f>
        <v>0</v>
      </c>
      <c r="H32" s="39">
        <f>IF(G32=0,0,G32/I32)</f>
        <v>0</v>
      </c>
      <c r="I32" s="192">
        <f>SUM(I21:I31)</f>
        <v>0</v>
      </c>
      <c r="J32" s="276">
        <f>'B-3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'B-3 page 2 BgtJustf'!F133</f>
        <v>0</v>
      </c>
    </row>
    <row r="36" spans="1:11" ht="15" customHeight="1">
      <c r="A36" s="44" t="s">
        <v>63</v>
      </c>
      <c r="B36" s="45"/>
      <c r="C36" s="190"/>
      <c r="D36" s="32">
        <f>IF(C36=0,0,C36/I36)</f>
        <v>0</v>
      </c>
      <c r="E36" s="190"/>
      <c r="F36" s="32">
        <f>IF(E36=0,0,E36/I36)</f>
        <v>0</v>
      </c>
      <c r="G36" s="184"/>
      <c r="H36" s="32">
        <f>IF(G36=0,0,G36/I36)</f>
        <v>0</v>
      </c>
      <c r="I36" s="188">
        <f>C36+E36+G36</f>
        <v>0</v>
      </c>
      <c r="J36" s="275">
        <f>'B-3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'B-3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'B-3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'B-3 page 2 BgtJustf'!F149</f>
        <v>0</v>
      </c>
      <c r="K40" s="279">
        <f>'B-3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'B-3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70"/>
  <sheetViews>
    <sheetView topLeftCell="B65" zoomScaleNormal="100" workbookViewId="0">
      <selection activeCell="B9" sqref="B9:F9"/>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50"/>
  <sheetViews>
    <sheetView topLeftCell="A8" zoomScaleNormal="100" zoomScaleSheetLayoutView="100" workbookViewId="0">
      <selection activeCell="B9" sqref="B9:F9"/>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'B-4 page 2 BgtJustf'!B9</f>
        <v>0</v>
      </c>
      <c r="B10" s="196">
        <f>'B-4 page 2 BgtJustf'!C14</f>
        <v>0</v>
      </c>
      <c r="C10" s="184"/>
      <c r="D10" s="33">
        <f>IF(C10=0,0,C10/I10)</f>
        <v>0</v>
      </c>
      <c r="E10" s="184"/>
      <c r="F10" s="33">
        <f>IF(E10=0,0,E10/I10)</f>
        <v>0</v>
      </c>
      <c r="G10" s="184"/>
      <c r="H10" s="33">
        <f>IF(G10=0,0,G10/I10)</f>
        <v>0</v>
      </c>
      <c r="I10" s="188">
        <f t="shared" ref="I10:I15" si="0">C10+E10+G10</f>
        <v>0</v>
      </c>
      <c r="J10" s="275">
        <f>'B-4 page 2 BgtJustf'!F14</f>
        <v>0</v>
      </c>
      <c r="K10" s="34" t="s">
        <v>393</v>
      </c>
    </row>
    <row r="11" spans="1:11" ht="15" customHeight="1">
      <c r="A11" s="111">
        <f>'B-4 page 2 BgtJustf'!B16</f>
        <v>0</v>
      </c>
      <c r="B11" s="196">
        <f>'B-4 page 2 BgtJustf'!C21</f>
        <v>0</v>
      </c>
      <c r="C11" s="184">
        <v>0</v>
      </c>
      <c r="D11" s="33">
        <f t="shared" ref="D11:D16" si="1">IF(C11=0,0,C11/I11)</f>
        <v>0</v>
      </c>
      <c r="E11" s="184">
        <v>0</v>
      </c>
      <c r="F11" s="33">
        <f t="shared" ref="F11:F16" si="2">IF(E11=0,0,E11/I11)</f>
        <v>0</v>
      </c>
      <c r="G11" s="184">
        <v>0</v>
      </c>
      <c r="H11" s="33">
        <f t="shared" ref="H11:H16" si="3">IF(G11=0,0,G11/I11)</f>
        <v>0</v>
      </c>
      <c r="I11" s="188">
        <f t="shared" si="0"/>
        <v>0</v>
      </c>
      <c r="J11" s="275">
        <f>'B-4 page 2 BgtJustf'!F21</f>
        <v>0</v>
      </c>
      <c r="K11" s="35"/>
    </row>
    <row r="12" spans="1:11" ht="15" customHeight="1">
      <c r="A12" s="111">
        <f>'B-4 page 2 BgtJustf'!B23</f>
        <v>0</v>
      </c>
      <c r="B12" s="196">
        <f>'B-4 page 2 BgtJustf'!C28</f>
        <v>0</v>
      </c>
      <c r="C12" s="184">
        <v>0</v>
      </c>
      <c r="D12" s="33">
        <f t="shared" si="1"/>
        <v>0</v>
      </c>
      <c r="E12" s="184">
        <v>0</v>
      </c>
      <c r="F12" s="33">
        <f t="shared" si="2"/>
        <v>0</v>
      </c>
      <c r="G12" s="184">
        <v>0</v>
      </c>
      <c r="H12" s="33">
        <f t="shared" si="3"/>
        <v>0</v>
      </c>
      <c r="I12" s="188">
        <f t="shared" si="0"/>
        <v>0</v>
      </c>
      <c r="J12" s="275">
        <f>'B-4 page 2 BgtJustf'!F28</f>
        <v>0</v>
      </c>
      <c r="K12" s="35"/>
    </row>
    <row r="13" spans="1:11" ht="15" customHeight="1">
      <c r="A13" s="111">
        <f>'B-4 page 2 BgtJustf'!B30</f>
        <v>0</v>
      </c>
      <c r="B13" s="196">
        <f>'B-4 page 2 BgtJustf'!C35</f>
        <v>0</v>
      </c>
      <c r="C13" s="184">
        <v>0</v>
      </c>
      <c r="D13" s="33">
        <f t="shared" si="1"/>
        <v>0</v>
      </c>
      <c r="E13" s="184">
        <v>0</v>
      </c>
      <c r="F13" s="33">
        <f t="shared" si="2"/>
        <v>0</v>
      </c>
      <c r="G13" s="184">
        <v>0</v>
      </c>
      <c r="H13" s="33">
        <f t="shared" si="3"/>
        <v>0</v>
      </c>
      <c r="I13" s="188">
        <f t="shared" si="0"/>
        <v>0</v>
      </c>
      <c r="J13" s="275">
        <f>'B-4 page 2 BgtJustf'!F35</f>
        <v>0</v>
      </c>
      <c r="K13" s="35"/>
    </row>
    <row r="14" spans="1:11" ht="15" customHeight="1">
      <c r="A14" s="111">
        <f>'B-4 page 2 BgtJustf'!B37</f>
        <v>0</v>
      </c>
      <c r="B14" s="196">
        <f>'B-4 page 2 BgtJustf'!C42</f>
        <v>0</v>
      </c>
      <c r="C14" s="184">
        <v>0</v>
      </c>
      <c r="D14" s="33">
        <f t="shared" si="1"/>
        <v>0</v>
      </c>
      <c r="E14" s="184">
        <v>0</v>
      </c>
      <c r="F14" s="33">
        <f t="shared" si="2"/>
        <v>0</v>
      </c>
      <c r="G14" s="184">
        <v>0</v>
      </c>
      <c r="H14" s="33">
        <f t="shared" si="3"/>
        <v>0</v>
      </c>
      <c r="I14" s="188">
        <f t="shared" si="0"/>
        <v>0</v>
      </c>
      <c r="J14" s="275">
        <f>'B-4 page 2 BgtJustf'!F42</f>
        <v>0</v>
      </c>
      <c r="K14" s="35"/>
    </row>
    <row r="15" spans="1:11" ht="15" customHeight="1" thickBot="1">
      <c r="A15" s="119">
        <f>'B-4 page 2 BgtJustf'!B44</f>
        <v>0</v>
      </c>
      <c r="B15" s="197">
        <f>'B-4 page 2 BgtJustf'!C49</f>
        <v>0</v>
      </c>
      <c r="C15" s="185">
        <v>0</v>
      </c>
      <c r="D15" s="120">
        <f t="shared" si="1"/>
        <v>0</v>
      </c>
      <c r="E15" s="185">
        <v>0</v>
      </c>
      <c r="F15" s="120">
        <f t="shared" si="2"/>
        <v>0</v>
      </c>
      <c r="G15" s="185">
        <v>0</v>
      </c>
      <c r="H15" s="120">
        <f t="shared" si="3"/>
        <v>0</v>
      </c>
      <c r="I15" s="186">
        <f t="shared" si="0"/>
        <v>0</v>
      </c>
      <c r="J15" s="275">
        <f>'B-4 page 2 BgtJustf'!F49</f>
        <v>0</v>
      </c>
      <c r="K15" s="35"/>
    </row>
    <row r="16" spans="1:11" s="23" customFormat="1" ht="15" customHeight="1" thickTop="1">
      <c r="A16" s="114" t="s">
        <v>14</v>
      </c>
      <c r="B16" s="198">
        <f>SUM(B10:B15)</f>
        <v>0</v>
      </c>
      <c r="C16" s="187">
        <f>IF(SUM(C10:C15)=0,0,SUM(C10:C15))</f>
        <v>0</v>
      </c>
      <c r="D16" s="112">
        <f t="shared" si="1"/>
        <v>0</v>
      </c>
      <c r="E16" s="187">
        <f>SUM(E10:E15)</f>
        <v>0</v>
      </c>
      <c r="F16" s="112">
        <f t="shared" si="2"/>
        <v>0</v>
      </c>
      <c r="G16" s="187">
        <f>SUM(G10:G15)</f>
        <v>0</v>
      </c>
      <c r="H16" s="113">
        <f t="shared" si="3"/>
        <v>0</v>
      </c>
      <c r="I16" s="187">
        <f>SUM(I10:I15)</f>
        <v>0</v>
      </c>
      <c r="J16" s="276">
        <f>'B-4 page 2 BgtJustf'!F51</f>
        <v>0</v>
      </c>
    </row>
    <row r="17" spans="1:11" ht="15" customHeight="1" thickBot="1">
      <c r="A17" s="121" t="s">
        <v>159</v>
      </c>
      <c r="B17" s="122">
        <f>'B-4 page 2 BgtJustf'!F66</f>
        <v>0</v>
      </c>
      <c r="C17" s="186">
        <f>IF(C16=0,0,C16*B17)</f>
        <v>0</v>
      </c>
      <c r="D17" s="123">
        <f>IF(C17=0,0,C17/I17)</f>
        <v>0</v>
      </c>
      <c r="E17" s="186">
        <f>E16*B17</f>
        <v>0</v>
      </c>
      <c r="F17" s="123">
        <f>IF(E17=0,0,E17/I17)</f>
        <v>0</v>
      </c>
      <c r="G17" s="186">
        <f>G16*B17</f>
        <v>0</v>
      </c>
      <c r="H17" s="123">
        <f>IF(G17=0,0,G17/I17)</f>
        <v>0</v>
      </c>
      <c r="I17" s="186">
        <f>C17+E17+G17</f>
        <v>0</v>
      </c>
      <c r="J17" s="275">
        <f>'B-4 page 2 BgtJustf'!F64</f>
        <v>0</v>
      </c>
    </row>
    <row r="18" spans="1:11" s="23" customFormat="1" ht="15" customHeight="1" thickTop="1" thickBot="1">
      <c r="A18" s="116" t="s">
        <v>16</v>
      </c>
      <c r="B18" s="117"/>
      <c r="C18" s="199">
        <f>SUM(C16:C17)</f>
        <v>0</v>
      </c>
      <c r="D18" s="118">
        <f>IF(C18=0,0,C18/I18)</f>
        <v>0</v>
      </c>
      <c r="E18" s="199">
        <f>SUM(E16:E17)</f>
        <v>0</v>
      </c>
      <c r="F18" s="118">
        <f>IF(E18=0,0,E18/I18)</f>
        <v>0</v>
      </c>
      <c r="G18" s="199">
        <f>SUM(G16:G17)</f>
        <v>0</v>
      </c>
      <c r="H18" s="118">
        <f>IF(G18=0,0,G18/I18)</f>
        <v>0</v>
      </c>
      <c r="I18" s="189">
        <f>SUM(I16:I17)</f>
        <v>0</v>
      </c>
      <c r="J18" s="276">
        <f>'B-4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IF(C21=0,0,C21/I21)</f>
        <v>0</v>
      </c>
      <c r="E21" s="190">
        <v>0</v>
      </c>
      <c r="F21" s="32">
        <f>IF(E21=0,0,E21/I21)</f>
        <v>0</v>
      </c>
      <c r="G21" s="193">
        <v>0</v>
      </c>
      <c r="H21" s="32">
        <f>IF(G21=0,0,G21/I21)</f>
        <v>0</v>
      </c>
      <c r="I21" s="188">
        <f t="shared" ref="I21:I30" si="4">C21+E21+G21</f>
        <v>0</v>
      </c>
      <c r="J21" s="275">
        <f>'B-4 page 2 BgtJustf'!F81</f>
        <v>0</v>
      </c>
    </row>
    <row r="22" spans="1:11" ht="15" customHeight="1">
      <c r="A22" s="44" t="s">
        <v>22</v>
      </c>
      <c r="B22" s="45"/>
      <c r="C22" s="190">
        <v>0</v>
      </c>
      <c r="D22" s="32">
        <f t="shared" ref="D22:D31" si="5">IF(C22=0,0,C22/I22)</f>
        <v>0</v>
      </c>
      <c r="E22" s="190">
        <v>0</v>
      </c>
      <c r="F22" s="32">
        <f t="shared" ref="F22:F31" si="6">IF(E22=0,0,E22/I22)</f>
        <v>0</v>
      </c>
      <c r="G22" s="193">
        <v>0</v>
      </c>
      <c r="H22" s="32">
        <f t="shared" ref="H22:H31" si="7">IF(G22=0,0,G22/I22)</f>
        <v>0</v>
      </c>
      <c r="I22" s="188">
        <f t="shared" si="4"/>
        <v>0</v>
      </c>
      <c r="J22" s="275">
        <f>'B-4 page 2 BgtJustf'!F91</f>
        <v>0</v>
      </c>
    </row>
    <row r="23" spans="1:11" ht="15" customHeight="1">
      <c r="A23" s="44" t="s">
        <v>23</v>
      </c>
      <c r="B23" s="45"/>
      <c r="C23" s="190">
        <v>0</v>
      </c>
      <c r="D23" s="32">
        <f t="shared" si="5"/>
        <v>0</v>
      </c>
      <c r="E23" s="190">
        <v>0</v>
      </c>
      <c r="F23" s="32">
        <f t="shared" si="6"/>
        <v>0</v>
      </c>
      <c r="G23" s="193">
        <v>0</v>
      </c>
      <c r="H23" s="32">
        <f t="shared" si="7"/>
        <v>0</v>
      </c>
      <c r="I23" s="188">
        <f t="shared" si="4"/>
        <v>0</v>
      </c>
      <c r="J23" s="275">
        <f>'B-4 page 2 BgtJustf'!F101</f>
        <v>0</v>
      </c>
    </row>
    <row r="24" spans="1:11" ht="15" customHeight="1">
      <c r="A24" s="44" t="s">
        <v>29</v>
      </c>
      <c r="B24" s="45"/>
      <c r="C24" s="190">
        <v>0</v>
      </c>
      <c r="D24" s="32">
        <f t="shared" si="5"/>
        <v>0</v>
      </c>
      <c r="E24" s="190">
        <v>0</v>
      </c>
      <c r="F24" s="32">
        <f t="shared" si="6"/>
        <v>0</v>
      </c>
      <c r="G24" s="193">
        <v>0</v>
      </c>
      <c r="H24" s="32">
        <f t="shared" si="7"/>
        <v>0</v>
      </c>
      <c r="I24" s="188">
        <f t="shared" si="4"/>
        <v>0</v>
      </c>
      <c r="J24" s="275">
        <f>'B-4 page 2 BgtJustf'!F110</f>
        <v>0</v>
      </c>
    </row>
    <row r="25" spans="1:11" ht="15" customHeight="1">
      <c r="A25" s="44" t="s">
        <v>25</v>
      </c>
      <c r="B25" s="45"/>
      <c r="C25" s="190">
        <v>0</v>
      </c>
      <c r="D25" s="32">
        <f t="shared" si="5"/>
        <v>0</v>
      </c>
      <c r="E25" s="190">
        <v>0</v>
      </c>
      <c r="F25" s="32">
        <f t="shared" si="6"/>
        <v>0</v>
      </c>
      <c r="G25" s="193">
        <v>0</v>
      </c>
      <c r="H25" s="32">
        <f t="shared" si="7"/>
        <v>0</v>
      </c>
      <c r="I25" s="188">
        <f t="shared" si="4"/>
        <v>0</v>
      </c>
      <c r="J25" s="275">
        <f>'B-4 page 2 BgtJustf'!F119</f>
        <v>0</v>
      </c>
    </row>
    <row r="26" spans="1:11" ht="15" customHeight="1">
      <c r="A26" s="44" t="s">
        <v>126</v>
      </c>
      <c r="B26" s="45"/>
      <c r="C26" s="190">
        <v>0</v>
      </c>
      <c r="D26" s="32">
        <f t="shared" si="5"/>
        <v>0</v>
      </c>
      <c r="E26" s="190">
        <v>0</v>
      </c>
      <c r="F26" s="32">
        <f t="shared" si="6"/>
        <v>0</v>
      </c>
      <c r="G26" s="193">
        <v>0</v>
      </c>
      <c r="H26" s="32">
        <f t="shared" si="7"/>
        <v>0</v>
      </c>
      <c r="I26" s="188">
        <f t="shared" si="4"/>
        <v>0</v>
      </c>
      <c r="J26" s="275">
        <f>'B-4 page 2 BgtJustf'!F126</f>
        <v>0</v>
      </c>
    </row>
    <row r="27" spans="1:11" ht="15" customHeight="1">
      <c r="A27" s="46"/>
      <c r="B27" s="45"/>
      <c r="C27" s="190"/>
      <c r="D27" s="32">
        <f t="shared" si="5"/>
        <v>0</v>
      </c>
      <c r="E27" s="190"/>
      <c r="F27" s="32">
        <f t="shared" si="6"/>
        <v>0</v>
      </c>
      <c r="G27" s="193"/>
      <c r="H27" s="32">
        <f t="shared" si="7"/>
        <v>0</v>
      </c>
      <c r="I27" s="188">
        <f t="shared" si="4"/>
        <v>0</v>
      </c>
    </row>
    <row r="28" spans="1:11" ht="15" customHeight="1">
      <c r="A28" s="46"/>
      <c r="B28" s="45"/>
      <c r="C28" s="190"/>
      <c r="D28" s="32">
        <f t="shared" si="5"/>
        <v>0</v>
      </c>
      <c r="E28" s="190"/>
      <c r="F28" s="32">
        <f t="shared" si="6"/>
        <v>0</v>
      </c>
      <c r="G28" s="193"/>
      <c r="H28" s="32">
        <f t="shared" si="7"/>
        <v>0</v>
      </c>
      <c r="I28" s="188">
        <f t="shared" si="4"/>
        <v>0</v>
      </c>
    </row>
    <row r="29" spans="1:11" ht="15" customHeight="1">
      <c r="A29" s="46"/>
      <c r="B29" s="47" t="s">
        <v>8</v>
      </c>
      <c r="C29" s="190"/>
      <c r="D29" s="32">
        <f t="shared" si="5"/>
        <v>0</v>
      </c>
      <c r="E29" s="190"/>
      <c r="F29" s="32">
        <f t="shared" si="6"/>
        <v>0</v>
      </c>
      <c r="G29" s="184"/>
      <c r="H29" s="32">
        <f t="shared" si="7"/>
        <v>0</v>
      </c>
      <c r="I29" s="188">
        <f t="shared" si="4"/>
        <v>0</v>
      </c>
    </row>
    <row r="30" spans="1:11" ht="15" customHeight="1">
      <c r="A30" s="46"/>
      <c r="B30" s="45"/>
      <c r="C30" s="190"/>
      <c r="D30" s="32">
        <f t="shared" si="5"/>
        <v>0</v>
      </c>
      <c r="E30" s="190"/>
      <c r="F30" s="32">
        <f t="shared" si="6"/>
        <v>0</v>
      </c>
      <c r="G30" s="193"/>
      <c r="H30" s="32">
        <f t="shared" si="7"/>
        <v>0</v>
      </c>
      <c r="I30" s="188">
        <f t="shared" si="4"/>
        <v>0</v>
      </c>
    </row>
    <row r="31" spans="1:11" ht="15" customHeight="1">
      <c r="A31" s="46"/>
      <c r="B31" s="48"/>
      <c r="C31" s="191"/>
      <c r="D31" s="32">
        <f t="shared" si="5"/>
        <v>0</v>
      </c>
      <c r="E31" s="191"/>
      <c r="F31" s="32">
        <f t="shared" si="6"/>
        <v>0</v>
      </c>
      <c r="G31" s="194"/>
      <c r="H31" s="32">
        <f t="shared" si="7"/>
        <v>0</v>
      </c>
      <c r="I31" s="195"/>
    </row>
    <row r="32" spans="1:11" s="23" customFormat="1" ht="15" customHeight="1" thickBot="1">
      <c r="A32" s="37" t="s">
        <v>15</v>
      </c>
      <c r="B32" s="38"/>
      <c r="C32" s="192">
        <f>SUM(C21:C31)</f>
        <v>0</v>
      </c>
      <c r="D32" s="39">
        <f>IF(C32=0,0,C32/I32)</f>
        <v>0</v>
      </c>
      <c r="E32" s="192">
        <f>SUM(E21:E31)</f>
        <v>0</v>
      </c>
      <c r="F32" s="39">
        <f>IF(E32=0,0,E32/I32)</f>
        <v>0</v>
      </c>
      <c r="G32" s="192">
        <f>SUM(G21:G31)</f>
        <v>0</v>
      </c>
      <c r="H32" s="39">
        <f>IF(G32=0,0,G32/I32)</f>
        <v>0</v>
      </c>
      <c r="I32" s="192">
        <f>SUM(I21:I31)</f>
        <v>0</v>
      </c>
      <c r="J32" s="276">
        <f>'B-4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'B-4 page 2 BgtJustf'!F133</f>
        <v>0</v>
      </c>
    </row>
    <row r="36" spans="1:11" ht="15" customHeight="1">
      <c r="A36" s="44" t="s">
        <v>63</v>
      </c>
      <c r="B36" s="45"/>
      <c r="C36" s="190"/>
      <c r="D36" s="32">
        <f>IF(C36=0,0,C36/I36)</f>
        <v>0</v>
      </c>
      <c r="E36" s="190"/>
      <c r="F36" s="32">
        <f>IF(E36=0,0,E36/I36)</f>
        <v>0</v>
      </c>
      <c r="G36" s="184"/>
      <c r="H36" s="32">
        <f>IF(G36=0,0,G36/I36)</f>
        <v>0</v>
      </c>
      <c r="I36" s="188">
        <f>C36+E36+G36</f>
        <v>0</v>
      </c>
      <c r="J36" s="275">
        <f>'B-4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'B-4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'B-4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'B-4 page 2 BgtJustf'!F149</f>
        <v>0</v>
      </c>
      <c r="K40" s="279">
        <f>'B-4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'B-4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70"/>
  <sheetViews>
    <sheetView topLeftCell="B65" zoomScaleNormal="100" workbookViewId="0">
      <selection activeCell="B9" sqref="B9:F9"/>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50"/>
  <sheetViews>
    <sheetView topLeftCell="A8" zoomScaleNormal="100" zoomScaleSheetLayoutView="100" workbookViewId="0">
      <selection activeCell="B9" sqref="B9:F9"/>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'B-5 page 2 BgtJustf'!B9</f>
        <v>0</v>
      </c>
      <c r="B10" s="196">
        <f>'B-5 page 2 BgtJustf'!C14</f>
        <v>0</v>
      </c>
      <c r="C10" s="184"/>
      <c r="D10" s="33">
        <f>IF(C10=0,0,C10/I10)</f>
        <v>0</v>
      </c>
      <c r="E10" s="184"/>
      <c r="F10" s="33">
        <f>IF(E10=0,0,E10/I10)</f>
        <v>0</v>
      </c>
      <c r="G10" s="184"/>
      <c r="H10" s="33">
        <f>IF(G10=0,0,G10/I10)</f>
        <v>0</v>
      </c>
      <c r="I10" s="188">
        <f t="shared" ref="I10:I15" si="0">C10+E10+G10</f>
        <v>0</v>
      </c>
      <c r="J10" s="275">
        <f>'B-5 page 2 BgtJustf'!F14</f>
        <v>0</v>
      </c>
      <c r="K10" s="34" t="s">
        <v>393</v>
      </c>
    </row>
    <row r="11" spans="1:11" ht="15" customHeight="1">
      <c r="A11" s="111">
        <f>'B-5 page 2 BgtJustf'!B16</f>
        <v>0</v>
      </c>
      <c r="B11" s="196">
        <f>'B-5 page 2 BgtJustf'!C21</f>
        <v>0</v>
      </c>
      <c r="C11" s="184">
        <v>0</v>
      </c>
      <c r="D11" s="33">
        <f t="shared" ref="D11:D16" si="1">IF(C11=0,0,C11/I11)</f>
        <v>0</v>
      </c>
      <c r="E11" s="184">
        <v>0</v>
      </c>
      <c r="F11" s="33">
        <f t="shared" ref="F11:F16" si="2">IF(E11=0,0,E11/I11)</f>
        <v>0</v>
      </c>
      <c r="G11" s="184">
        <v>0</v>
      </c>
      <c r="H11" s="33">
        <f t="shared" ref="H11:H16" si="3">IF(G11=0,0,G11/I11)</f>
        <v>0</v>
      </c>
      <c r="I11" s="188">
        <f t="shared" si="0"/>
        <v>0</v>
      </c>
      <c r="J11" s="275">
        <f>'B-5 page 2 BgtJustf'!F21</f>
        <v>0</v>
      </c>
      <c r="K11" s="35"/>
    </row>
    <row r="12" spans="1:11" ht="15" customHeight="1">
      <c r="A12" s="111">
        <f>'B-5 page 2 BgtJustf'!B23</f>
        <v>0</v>
      </c>
      <c r="B12" s="196">
        <f>'B-5 page 2 BgtJustf'!C28</f>
        <v>0</v>
      </c>
      <c r="C12" s="184">
        <v>0</v>
      </c>
      <c r="D12" s="33">
        <f t="shared" si="1"/>
        <v>0</v>
      </c>
      <c r="E12" s="184">
        <v>0</v>
      </c>
      <c r="F12" s="33">
        <f t="shared" si="2"/>
        <v>0</v>
      </c>
      <c r="G12" s="184">
        <v>0</v>
      </c>
      <c r="H12" s="33">
        <f t="shared" si="3"/>
        <v>0</v>
      </c>
      <c r="I12" s="188">
        <f t="shared" si="0"/>
        <v>0</v>
      </c>
      <c r="J12" s="275">
        <f>'B-5 page 2 BgtJustf'!F28</f>
        <v>0</v>
      </c>
      <c r="K12" s="35"/>
    </row>
    <row r="13" spans="1:11" ht="15" customHeight="1">
      <c r="A13" s="111">
        <f>'B-5 page 2 BgtJustf'!B30</f>
        <v>0</v>
      </c>
      <c r="B13" s="196">
        <f>'B-5 page 2 BgtJustf'!C35</f>
        <v>0</v>
      </c>
      <c r="C13" s="184">
        <v>0</v>
      </c>
      <c r="D13" s="33">
        <f t="shared" si="1"/>
        <v>0</v>
      </c>
      <c r="E13" s="184">
        <v>0</v>
      </c>
      <c r="F13" s="33">
        <f t="shared" si="2"/>
        <v>0</v>
      </c>
      <c r="G13" s="184">
        <v>0</v>
      </c>
      <c r="H13" s="33">
        <f t="shared" si="3"/>
        <v>0</v>
      </c>
      <c r="I13" s="188">
        <f t="shared" si="0"/>
        <v>0</v>
      </c>
      <c r="J13" s="275">
        <f>'B-5 page 2 BgtJustf'!F35</f>
        <v>0</v>
      </c>
      <c r="K13" s="35"/>
    </row>
    <row r="14" spans="1:11" ht="15" customHeight="1">
      <c r="A14" s="111">
        <f>'B-5 page 2 BgtJustf'!B37</f>
        <v>0</v>
      </c>
      <c r="B14" s="196">
        <f>'B-5 page 2 BgtJustf'!C42</f>
        <v>0</v>
      </c>
      <c r="C14" s="184">
        <v>0</v>
      </c>
      <c r="D14" s="33">
        <f t="shared" si="1"/>
        <v>0</v>
      </c>
      <c r="E14" s="184">
        <v>0</v>
      </c>
      <c r="F14" s="33">
        <f t="shared" si="2"/>
        <v>0</v>
      </c>
      <c r="G14" s="184">
        <v>0</v>
      </c>
      <c r="H14" s="33">
        <f t="shared" si="3"/>
        <v>0</v>
      </c>
      <c r="I14" s="188">
        <f t="shared" si="0"/>
        <v>0</v>
      </c>
      <c r="J14" s="275">
        <f>'B-5 page 2 BgtJustf'!F42</f>
        <v>0</v>
      </c>
      <c r="K14" s="35"/>
    </row>
    <row r="15" spans="1:11" ht="15" customHeight="1" thickBot="1">
      <c r="A15" s="119">
        <f>'B-5 page 2 BgtJustf'!B44</f>
        <v>0</v>
      </c>
      <c r="B15" s="197">
        <f>'B-5 page 2 BgtJustf'!C49</f>
        <v>0</v>
      </c>
      <c r="C15" s="185">
        <v>0</v>
      </c>
      <c r="D15" s="120">
        <f t="shared" si="1"/>
        <v>0</v>
      </c>
      <c r="E15" s="185">
        <v>0</v>
      </c>
      <c r="F15" s="120">
        <f t="shared" si="2"/>
        <v>0</v>
      </c>
      <c r="G15" s="185">
        <v>0</v>
      </c>
      <c r="H15" s="120">
        <f t="shared" si="3"/>
        <v>0</v>
      </c>
      <c r="I15" s="186">
        <f t="shared" si="0"/>
        <v>0</v>
      </c>
      <c r="J15" s="275">
        <f>'B-5 page 2 BgtJustf'!F49</f>
        <v>0</v>
      </c>
      <c r="K15" s="35"/>
    </row>
    <row r="16" spans="1:11" s="23" customFormat="1" ht="15" customHeight="1" thickTop="1">
      <c r="A16" s="114" t="s">
        <v>14</v>
      </c>
      <c r="B16" s="198">
        <f>SUM(B10:B15)</f>
        <v>0</v>
      </c>
      <c r="C16" s="187">
        <f>IF(SUM(C10:C15)=0,0,SUM(C10:C15))</f>
        <v>0</v>
      </c>
      <c r="D16" s="112">
        <f t="shared" si="1"/>
        <v>0</v>
      </c>
      <c r="E16" s="187">
        <f>SUM(E10:E15)</f>
        <v>0</v>
      </c>
      <c r="F16" s="112">
        <f t="shared" si="2"/>
        <v>0</v>
      </c>
      <c r="G16" s="187">
        <f>SUM(G10:G15)</f>
        <v>0</v>
      </c>
      <c r="H16" s="113">
        <f t="shared" si="3"/>
        <v>0</v>
      </c>
      <c r="I16" s="187">
        <f>SUM(I10:I15)</f>
        <v>0</v>
      </c>
      <c r="J16" s="276">
        <f>'B-5 page 2 BgtJustf'!F51</f>
        <v>0</v>
      </c>
    </row>
    <row r="17" spans="1:11" ht="15" customHeight="1" thickBot="1">
      <c r="A17" s="121" t="s">
        <v>159</v>
      </c>
      <c r="B17" s="122">
        <f>'B-5 page 2 BgtJustf'!F66</f>
        <v>0</v>
      </c>
      <c r="C17" s="186">
        <f>IF(C16=0,0,C16*B17)</f>
        <v>0</v>
      </c>
      <c r="D17" s="123">
        <f>IF(C17=0,0,C17/I17)</f>
        <v>0</v>
      </c>
      <c r="E17" s="186">
        <f>E16*B17</f>
        <v>0</v>
      </c>
      <c r="F17" s="123">
        <f>IF(E17=0,0,E17/I17)</f>
        <v>0</v>
      </c>
      <c r="G17" s="186">
        <f>G16*B17</f>
        <v>0</v>
      </c>
      <c r="H17" s="123">
        <f>IF(G17=0,0,G17/I17)</f>
        <v>0</v>
      </c>
      <c r="I17" s="186">
        <f>C17+E17+G17</f>
        <v>0</v>
      </c>
      <c r="J17" s="275">
        <f>'B-5 page 2 BgtJustf'!F64</f>
        <v>0</v>
      </c>
    </row>
    <row r="18" spans="1:11" s="23" customFormat="1" ht="15" customHeight="1" thickTop="1" thickBot="1">
      <c r="A18" s="116" t="s">
        <v>16</v>
      </c>
      <c r="B18" s="117"/>
      <c r="C18" s="199">
        <f>SUM(C16:C17)</f>
        <v>0</v>
      </c>
      <c r="D18" s="118">
        <f>IF(C18=0,0,C18/I18)</f>
        <v>0</v>
      </c>
      <c r="E18" s="199">
        <f>SUM(E16:E17)</f>
        <v>0</v>
      </c>
      <c r="F18" s="118">
        <f>IF(E18=0,0,E18/I18)</f>
        <v>0</v>
      </c>
      <c r="G18" s="199">
        <f>SUM(G16:G17)</f>
        <v>0</v>
      </c>
      <c r="H18" s="118">
        <f>IF(G18=0,0,G18/I18)</f>
        <v>0</v>
      </c>
      <c r="I18" s="189">
        <f>SUM(I16:I17)</f>
        <v>0</v>
      </c>
      <c r="J18" s="276">
        <f>'B-5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IF(C21=0,0,C21/I21)</f>
        <v>0</v>
      </c>
      <c r="E21" s="190">
        <v>0</v>
      </c>
      <c r="F21" s="32">
        <f>IF(E21=0,0,E21/I21)</f>
        <v>0</v>
      </c>
      <c r="G21" s="193">
        <v>0</v>
      </c>
      <c r="H21" s="32">
        <f>IF(G21=0,0,G21/I21)</f>
        <v>0</v>
      </c>
      <c r="I21" s="188">
        <f t="shared" ref="I21:I30" si="4">C21+E21+G21</f>
        <v>0</v>
      </c>
      <c r="J21" s="275">
        <f>'B-5 page 2 BgtJustf'!F81</f>
        <v>0</v>
      </c>
    </row>
    <row r="22" spans="1:11" ht="15" customHeight="1">
      <c r="A22" s="44" t="s">
        <v>22</v>
      </c>
      <c r="B22" s="45"/>
      <c r="C22" s="190">
        <v>0</v>
      </c>
      <c r="D22" s="32">
        <f t="shared" ref="D22:D31" si="5">IF(C22=0,0,C22/I22)</f>
        <v>0</v>
      </c>
      <c r="E22" s="190">
        <v>0</v>
      </c>
      <c r="F22" s="32">
        <f t="shared" ref="F22:F31" si="6">IF(E22=0,0,E22/I22)</f>
        <v>0</v>
      </c>
      <c r="G22" s="193">
        <v>0</v>
      </c>
      <c r="H22" s="32">
        <f t="shared" ref="H22:H31" si="7">IF(G22=0,0,G22/I22)</f>
        <v>0</v>
      </c>
      <c r="I22" s="188">
        <f t="shared" si="4"/>
        <v>0</v>
      </c>
      <c r="J22" s="275">
        <f>'B-5 page 2 BgtJustf'!F91</f>
        <v>0</v>
      </c>
    </row>
    <row r="23" spans="1:11" ht="15" customHeight="1">
      <c r="A23" s="44" t="s">
        <v>23</v>
      </c>
      <c r="B23" s="45"/>
      <c r="C23" s="190">
        <v>0</v>
      </c>
      <c r="D23" s="32">
        <f t="shared" si="5"/>
        <v>0</v>
      </c>
      <c r="E23" s="190">
        <v>0</v>
      </c>
      <c r="F23" s="32">
        <f t="shared" si="6"/>
        <v>0</v>
      </c>
      <c r="G23" s="193">
        <v>0</v>
      </c>
      <c r="H23" s="32">
        <f t="shared" si="7"/>
        <v>0</v>
      </c>
      <c r="I23" s="188">
        <f t="shared" si="4"/>
        <v>0</v>
      </c>
      <c r="J23" s="275">
        <f>'B-5 page 2 BgtJustf'!F101</f>
        <v>0</v>
      </c>
    </row>
    <row r="24" spans="1:11" ht="15" customHeight="1">
      <c r="A24" s="44" t="s">
        <v>29</v>
      </c>
      <c r="B24" s="45"/>
      <c r="C24" s="190">
        <v>0</v>
      </c>
      <c r="D24" s="32">
        <f t="shared" si="5"/>
        <v>0</v>
      </c>
      <c r="E24" s="190">
        <v>0</v>
      </c>
      <c r="F24" s="32">
        <f t="shared" si="6"/>
        <v>0</v>
      </c>
      <c r="G24" s="193">
        <v>0</v>
      </c>
      <c r="H24" s="32">
        <f t="shared" si="7"/>
        <v>0</v>
      </c>
      <c r="I24" s="188">
        <f t="shared" si="4"/>
        <v>0</v>
      </c>
      <c r="J24" s="275">
        <f>'B-5 page 2 BgtJustf'!F110</f>
        <v>0</v>
      </c>
    </row>
    <row r="25" spans="1:11" ht="15" customHeight="1">
      <c r="A25" s="44" t="s">
        <v>25</v>
      </c>
      <c r="B25" s="45"/>
      <c r="C25" s="190">
        <v>0</v>
      </c>
      <c r="D25" s="32">
        <f t="shared" si="5"/>
        <v>0</v>
      </c>
      <c r="E25" s="190">
        <v>0</v>
      </c>
      <c r="F25" s="32">
        <f t="shared" si="6"/>
        <v>0</v>
      </c>
      <c r="G25" s="193">
        <v>0</v>
      </c>
      <c r="H25" s="32">
        <f t="shared" si="7"/>
        <v>0</v>
      </c>
      <c r="I25" s="188">
        <f t="shared" si="4"/>
        <v>0</v>
      </c>
      <c r="J25" s="275">
        <f>'B-5 page 2 BgtJustf'!F119</f>
        <v>0</v>
      </c>
    </row>
    <row r="26" spans="1:11" ht="15" customHeight="1">
      <c r="A26" s="44" t="s">
        <v>126</v>
      </c>
      <c r="B26" s="45"/>
      <c r="C26" s="190">
        <v>0</v>
      </c>
      <c r="D26" s="32">
        <f t="shared" si="5"/>
        <v>0</v>
      </c>
      <c r="E26" s="190">
        <v>0</v>
      </c>
      <c r="F26" s="32">
        <f t="shared" si="6"/>
        <v>0</v>
      </c>
      <c r="G26" s="193">
        <v>0</v>
      </c>
      <c r="H26" s="32">
        <f t="shared" si="7"/>
        <v>0</v>
      </c>
      <c r="I26" s="188">
        <f t="shared" si="4"/>
        <v>0</v>
      </c>
      <c r="J26" s="275">
        <f>'B-5 page 2 BgtJustf'!F126</f>
        <v>0</v>
      </c>
    </row>
    <row r="27" spans="1:11" ht="15" customHeight="1">
      <c r="A27" s="46"/>
      <c r="B27" s="45"/>
      <c r="C27" s="190"/>
      <c r="D27" s="32">
        <f t="shared" si="5"/>
        <v>0</v>
      </c>
      <c r="E27" s="190"/>
      <c r="F27" s="32">
        <f t="shared" si="6"/>
        <v>0</v>
      </c>
      <c r="G27" s="193"/>
      <c r="H27" s="32">
        <f t="shared" si="7"/>
        <v>0</v>
      </c>
      <c r="I27" s="188">
        <f t="shared" si="4"/>
        <v>0</v>
      </c>
    </row>
    <row r="28" spans="1:11" ht="15" customHeight="1">
      <c r="A28" s="46"/>
      <c r="B28" s="45"/>
      <c r="C28" s="190"/>
      <c r="D28" s="32">
        <f t="shared" si="5"/>
        <v>0</v>
      </c>
      <c r="E28" s="190"/>
      <c r="F28" s="32">
        <f t="shared" si="6"/>
        <v>0</v>
      </c>
      <c r="G28" s="193"/>
      <c r="H28" s="32">
        <f t="shared" si="7"/>
        <v>0</v>
      </c>
      <c r="I28" s="188">
        <f t="shared" si="4"/>
        <v>0</v>
      </c>
    </row>
    <row r="29" spans="1:11" ht="15" customHeight="1">
      <c r="A29" s="46"/>
      <c r="B29" s="47" t="s">
        <v>8</v>
      </c>
      <c r="C29" s="190"/>
      <c r="D29" s="32">
        <f t="shared" si="5"/>
        <v>0</v>
      </c>
      <c r="E29" s="190"/>
      <c r="F29" s="32">
        <f t="shared" si="6"/>
        <v>0</v>
      </c>
      <c r="G29" s="184"/>
      <c r="H29" s="32">
        <f t="shared" si="7"/>
        <v>0</v>
      </c>
      <c r="I29" s="188">
        <f t="shared" si="4"/>
        <v>0</v>
      </c>
    </row>
    <row r="30" spans="1:11" ht="15" customHeight="1">
      <c r="A30" s="46"/>
      <c r="B30" s="45"/>
      <c r="C30" s="190"/>
      <c r="D30" s="32">
        <f t="shared" si="5"/>
        <v>0</v>
      </c>
      <c r="E30" s="190"/>
      <c r="F30" s="32">
        <f t="shared" si="6"/>
        <v>0</v>
      </c>
      <c r="G30" s="193"/>
      <c r="H30" s="32">
        <f t="shared" si="7"/>
        <v>0</v>
      </c>
      <c r="I30" s="188">
        <f t="shared" si="4"/>
        <v>0</v>
      </c>
    </row>
    <row r="31" spans="1:11" ht="15" customHeight="1">
      <c r="A31" s="46"/>
      <c r="B31" s="48"/>
      <c r="C31" s="191"/>
      <c r="D31" s="32">
        <f t="shared" si="5"/>
        <v>0</v>
      </c>
      <c r="E31" s="191"/>
      <c r="F31" s="32">
        <f t="shared" si="6"/>
        <v>0</v>
      </c>
      <c r="G31" s="194"/>
      <c r="H31" s="32">
        <f t="shared" si="7"/>
        <v>0</v>
      </c>
      <c r="I31" s="195"/>
    </row>
    <row r="32" spans="1:11" s="23" customFormat="1" ht="15" customHeight="1" thickBot="1">
      <c r="A32" s="37" t="s">
        <v>15</v>
      </c>
      <c r="B32" s="38"/>
      <c r="C32" s="192">
        <f>SUM(C21:C31)</f>
        <v>0</v>
      </c>
      <c r="D32" s="39">
        <f>IF(C32=0,0,C32/I32)</f>
        <v>0</v>
      </c>
      <c r="E32" s="192">
        <f>SUM(E21:E31)</f>
        <v>0</v>
      </c>
      <c r="F32" s="39">
        <f>IF(E32=0,0,E32/I32)</f>
        <v>0</v>
      </c>
      <c r="G32" s="192">
        <f>SUM(G21:G31)</f>
        <v>0</v>
      </c>
      <c r="H32" s="39">
        <f>IF(G32=0,0,G32/I32)</f>
        <v>0</v>
      </c>
      <c r="I32" s="192">
        <f>SUM(I21:I31)</f>
        <v>0</v>
      </c>
      <c r="J32" s="276">
        <f>'B-5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'B-5 page 2 BgtJustf'!F133</f>
        <v>0</v>
      </c>
    </row>
    <row r="36" spans="1:11" ht="15" customHeight="1">
      <c r="A36" s="44" t="s">
        <v>63</v>
      </c>
      <c r="B36" s="45"/>
      <c r="C36" s="190"/>
      <c r="D36" s="32">
        <f>IF(C36=0,0,C36/I36)</f>
        <v>0</v>
      </c>
      <c r="E36" s="190"/>
      <c r="F36" s="32">
        <f>IF(E36=0,0,E36/I36)</f>
        <v>0</v>
      </c>
      <c r="G36" s="184"/>
      <c r="H36" s="32">
        <f>IF(G36=0,0,G36/I36)</f>
        <v>0</v>
      </c>
      <c r="I36" s="188">
        <f>C36+E36+G36</f>
        <v>0</v>
      </c>
      <c r="J36" s="275">
        <f>'B-5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'B-5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'B-5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'B-5 page 2 BgtJustf'!F149</f>
        <v>0</v>
      </c>
      <c r="K40" s="279">
        <f>'B-5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'B-5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170"/>
  <sheetViews>
    <sheetView topLeftCell="B65" zoomScaleNormal="100" workbookViewId="0">
      <selection activeCell="B9" sqref="B9:F9"/>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2"/>
  <sheetViews>
    <sheetView zoomScale="120" zoomScaleNormal="120" workbookViewId="0">
      <selection activeCell="H20" sqref="H20"/>
    </sheetView>
  </sheetViews>
  <sheetFormatPr defaultColWidth="9.125" defaultRowHeight="13.8"/>
  <cols>
    <col min="1" max="1" width="3.75" style="395" customWidth="1"/>
    <col min="2" max="2" width="63" style="398" customWidth="1"/>
    <col min="3" max="3" width="20" style="398" bestFit="1" customWidth="1"/>
    <col min="4" max="4" width="3.375" style="398" customWidth="1"/>
    <col min="5" max="6" width="11.75" style="398" customWidth="1"/>
    <col min="7" max="16384" width="9.125" style="398"/>
  </cols>
  <sheetData>
    <row r="1" spans="1:6" ht="15.75" customHeight="1">
      <c r="B1" s="396" t="s">
        <v>456</v>
      </c>
      <c r="C1" s="397"/>
      <c r="D1" s="397"/>
      <c r="E1" s="397"/>
      <c r="F1" s="397"/>
    </row>
    <row r="2" spans="1:6" ht="15.75" customHeight="1">
      <c r="B2" s="396" t="s">
        <v>457</v>
      </c>
      <c r="C2" s="397"/>
      <c r="D2" s="397"/>
      <c r="E2" s="397"/>
      <c r="F2" s="397"/>
    </row>
    <row r="3" spans="1:6" ht="15.75" customHeight="1">
      <c r="B3" s="399" t="s">
        <v>565</v>
      </c>
    </row>
    <row r="4" spans="1:6" ht="45" customHeight="1">
      <c r="A4" s="400" t="s">
        <v>488</v>
      </c>
      <c r="B4" s="932" t="s">
        <v>494</v>
      </c>
      <c r="C4" s="932"/>
      <c r="D4" s="932"/>
      <c r="E4" s="932"/>
      <c r="F4" s="932"/>
    </row>
    <row r="5" spans="1:6" ht="14.4" thickBot="1">
      <c r="A5" s="400"/>
      <c r="B5" s="401"/>
      <c r="C5" s="402" t="s">
        <v>441</v>
      </c>
      <c r="D5" s="403"/>
      <c r="E5" s="367" t="s">
        <v>442</v>
      </c>
      <c r="F5" s="368" t="s">
        <v>443</v>
      </c>
    </row>
    <row r="6" spans="1:6">
      <c r="A6" s="400"/>
      <c r="B6" s="434" t="s">
        <v>444</v>
      </c>
      <c r="C6" s="405"/>
      <c r="D6" s="406" t="s">
        <v>5</v>
      </c>
      <c r="E6" s="407" t="s">
        <v>445</v>
      </c>
      <c r="F6" s="408"/>
    </row>
    <row r="7" spans="1:6">
      <c r="A7" s="400"/>
      <c r="B7" s="434" t="s">
        <v>446</v>
      </c>
      <c r="C7" s="409"/>
      <c r="D7" s="406" t="s">
        <v>5</v>
      </c>
      <c r="E7" s="410" t="s">
        <v>445</v>
      </c>
      <c r="F7" s="411"/>
    </row>
    <row r="8" spans="1:6">
      <c r="A8" s="400"/>
      <c r="B8" s="434" t="s">
        <v>447</v>
      </c>
      <c r="C8" s="409"/>
      <c r="D8" s="406" t="s">
        <v>5</v>
      </c>
      <c r="E8" s="410" t="s">
        <v>445</v>
      </c>
      <c r="F8" s="411"/>
    </row>
    <row r="9" spans="1:6">
      <c r="A9" s="400"/>
      <c r="B9" s="434" t="s">
        <v>448</v>
      </c>
      <c r="C9" s="409"/>
      <c r="D9" s="406" t="s">
        <v>5</v>
      </c>
      <c r="E9" s="410" t="s">
        <v>445</v>
      </c>
      <c r="F9" s="411"/>
    </row>
    <row r="10" spans="1:6">
      <c r="A10" s="400"/>
      <c r="B10" s="434" t="s">
        <v>449</v>
      </c>
      <c r="C10" s="409"/>
      <c r="D10" s="406" t="s">
        <v>5</v>
      </c>
      <c r="E10" s="410"/>
      <c r="F10" s="411"/>
    </row>
    <row r="11" spans="1:6">
      <c r="A11" s="400"/>
      <c r="B11" s="434" t="s">
        <v>450</v>
      </c>
      <c r="C11" s="409"/>
      <c r="D11" s="406" t="s">
        <v>5</v>
      </c>
      <c r="E11" s="410"/>
      <c r="F11" s="411"/>
    </row>
    <row r="12" spans="1:6">
      <c r="A12" s="400"/>
      <c r="B12" s="434" t="s">
        <v>451</v>
      </c>
      <c r="C12" s="409"/>
      <c r="D12" s="406" t="s">
        <v>5</v>
      </c>
      <c r="E12" s="410"/>
      <c r="F12" s="411"/>
    </row>
    <row r="13" spans="1:6">
      <c r="A13" s="400"/>
      <c r="B13" s="434" t="s">
        <v>452</v>
      </c>
      <c r="C13" s="409"/>
      <c r="D13" s="406" t="s">
        <v>5</v>
      </c>
      <c r="E13" s="410"/>
      <c r="F13" s="411"/>
    </row>
    <row r="14" spans="1:6">
      <c r="A14" s="400"/>
      <c r="B14" s="434" t="s">
        <v>453</v>
      </c>
      <c r="C14" s="409"/>
      <c r="D14" s="406" t="s">
        <v>5</v>
      </c>
      <c r="E14" s="410"/>
      <c r="F14" s="411"/>
    </row>
    <row r="15" spans="1:6" ht="14.4" thickBot="1">
      <c r="A15" s="400"/>
      <c r="B15" s="434" t="s">
        <v>454</v>
      </c>
      <c r="C15" s="412"/>
      <c r="D15" s="406" t="s">
        <v>5</v>
      </c>
      <c r="E15" s="410"/>
      <c r="F15" s="411"/>
    </row>
    <row r="16" spans="1:6" ht="14.4" thickBot="1">
      <c r="A16" s="400"/>
      <c r="B16" s="435" t="s">
        <v>455</v>
      </c>
      <c r="C16" s="413">
        <f>ROUND(SUM(C6:C15),2)</f>
        <v>0</v>
      </c>
      <c r="D16" s="406" t="s">
        <v>5</v>
      </c>
      <c r="E16" s="404"/>
      <c r="F16" s="414"/>
    </row>
    <row r="17" spans="1:7" s="418" customFormat="1" ht="30" customHeight="1" thickTop="1">
      <c r="A17" s="415" t="s">
        <v>489</v>
      </c>
      <c r="B17" s="927" t="s">
        <v>483</v>
      </c>
      <c r="C17" s="928"/>
      <c r="D17" s="928"/>
      <c r="E17" s="416" t="s">
        <v>458</v>
      </c>
      <c r="F17" s="416" t="s">
        <v>459</v>
      </c>
      <c r="G17" s="417"/>
    </row>
    <row r="18" spans="1:7" s="418" customFormat="1">
      <c r="A18" s="415" t="s">
        <v>490</v>
      </c>
      <c r="B18" s="927" t="s">
        <v>484</v>
      </c>
      <c r="C18" s="928"/>
      <c r="D18" s="928"/>
      <c r="E18" s="416" t="s">
        <v>458</v>
      </c>
      <c r="F18" s="416" t="s">
        <v>459</v>
      </c>
      <c r="G18" s="417"/>
    </row>
    <row r="19" spans="1:7" s="418" customFormat="1" ht="31.5" customHeight="1">
      <c r="A19" s="415"/>
      <c r="B19" s="933" t="s">
        <v>475</v>
      </c>
      <c r="C19" s="933"/>
      <c r="D19" s="933"/>
      <c r="E19" s="934" t="s">
        <v>481</v>
      </c>
      <c r="F19" s="934"/>
      <c r="G19" s="417"/>
    </row>
    <row r="20" spans="1:7" s="418" customFormat="1" ht="15.6" thickBot="1">
      <c r="A20" s="415"/>
      <c r="B20" s="935" t="s">
        <v>474</v>
      </c>
      <c r="C20" s="935"/>
      <c r="D20" s="935"/>
      <c r="E20" s="436" t="s">
        <v>473</v>
      </c>
      <c r="F20" s="419"/>
      <c r="G20" s="398"/>
    </row>
    <row r="21" spans="1:7" s="418" customFormat="1" ht="15.6" thickBot="1">
      <c r="A21" s="415"/>
      <c r="B21" s="935" t="s">
        <v>472</v>
      </c>
      <c r="C21" s="935"/>
      <c r="D21" s="935"/>
      <c r="E21" s="436" t="s">
        <v>473</v>
      </c>
      <c r="F21" s="420"/>
      <c r="G21" s="398"/>
    </row>
    <row r="22" spans="1:7" s="418" customFormat="1" ht="15.6" thickBot="1">
      <c r="A22" s="415"/>
      <c r="B22" s="935" t="s">
        <v>468</v>
      </c>
      <c r="C22" s="935"/>
      <c r="D22" s="935"/>
      <c r="E22" s="436" t="s">
        <v>473</v>
      </c>
      <c r="F22" s="420"/>
    </row>
    <row r="23" spans="1:7" ht="15.6" thickBot="1">
      <c r="A23" s="400"/>
      <c r="B23" s="935" t="s">
        <v>469</v>
      </c>
      <c r="C23" s="935"/>
      <c r="D23" s="935"/>
      <c r="E23" s="436" t="s">
        <v>473</v>
      </c>
      <c r="F23" s="421"/>
      <c r="G23" s="418"/>
    </row>
    <row r="24" spans="1:7" ht="15.6" thickBot="1">
      <c r="A24" s="400"/>
      <c r="B24" s="935" t="s">
        <v>471</v>
      </c>
      <c r="C24" s="935"/>
      <c r="D24" s="935"/>
      <c r="E24" s="436" t="s">
        <v>473</v>
      </c>
      <c r="F24" s="421"/>
      <c r="G24" s="418"/>
    </row>
    <row r="25" spans="1:7" s="418" customFormat="1" ht="15.6" thickBot="1">
      <c r="A25" s="415"/>
      <c r="B25" s="935" t="s">
        <v>470</v>
      </c>
      <c r="C25" s="935"/>
      <c r="D25" s="935"/>
      <c r="E25" s="436" t="s">
        <v>473</v>
      </c>
      <c r="F25" s="420"/>
    </row>
    <row r="26" spans="1:7" s="418" customFormat="1" ht="45" customHeight="1">
      <c r="A26" s="415" t="s">
        <v>491</v>
      </c>
      <c r="B26" s="927" t="s">
        <v>485</v>
      </c>
      <c r="C26" s="928"/>
      <c r="D26" s="928"/>
      <c r="E26" s="416" t="s">
        <v>458</v>
      </c>
      <c r="F26" s="416" t="s">
        <v>459</v>
      </c>
    </row>
    <row r="27" spans="1:7" s="418" customFormat="1">
      <c r="A27" s="415"/>
      <c r="B27" s="928" t="s">
        <v>460</v>
      </c>
      <c r="C27" s="928"/>
      <c r="D27" s="928"/>
      <c r="E27" s="928"/>
      <c r="F27" s="928"/>
    </row>
    <row r="28" spans="1:7" s="418" customFormat="1">
      <c r="A28" s="415"/>
      <c r="B28" s="929"/>
      <c r="C28" s="929"/>
      <c r="D28" s="929"/>
      <c r="E28" s="929"/>
      <c r="F28" s="929"/>
    </row>
    <row r="29" spans="1:7" s="418" customFormat="1">
      <c r="A29" s="415" t="s">
        <v>492</v>
      </c>
      <c r="B29" s="927" t="s">
        <v>486</v>
      </c>
      <c r="C29" s="928"/>
      <c r="D29" s="928"/>
      <c r="E29" s="416" t="s">
        <v>458</v>
      </c>
      <c r="F29" s="416" t="s">
        <v>459</v>
      </c>
    </row>
    <row r="30" spans="1:7" s="418" customFormat="1">
      <c r="A30" s="415" t="s">
        <v>493</v>
      </c>
      <c r="B30" s="930" t="s">
        <v>487</v>
      </c>
      <c r="C30" s="931"/>
      <c r="D30" s="931"/>
      <c r="E30" s="416" t="s">
        <v>458</v>
      </c>
      <c r="F30" s="416" t="s">
        <v>459</v>
      </c>
    </row>
    <row r="31" spans="1:7" s="418" customFormat="1" ht="15" customHeight="1">
      <c r="A31" s="422"/>
      <c r="B31" s="927" t="s">
        <v>467</v>
      </c>
      <c r="C31" s="927"/>
      <c r="D31" s="927"/>
      <c r="E31" s="927"/>
      <c r="F31" s="927"/>
    </row>
    <row r="32" spans="1:7" s="418" customFormat="1">
      <c r="A32" s="423"/>
      <c r="B32" s="926"/>
      <c r="C32" s="926"/>
      <c r="D32" s="926"/>
      <c r="E32" s="926"/>
      <c r="F32" s="926"/>
    </row>
    <row r="33" spans="1:9" s="418" customFormat="1" ht="31.5" customHeight="1">
      <c r="A33" s="423"/>
      <c r="B33" s="927" t="s">
        <v>476</v>
      </c>
      <c r="C33" s="927"/>
      <c r="D33" s="927"/>
      <c r="E33" s="927"/>
      <c r="F33" s="927"/>
    </row>
    <row r="34" spans="1:9" s="418" customFormat="1" ht="29.25" customHeight="1" thickBot="1">
      <c r="A34" s="422"/>
      <c r="B34" s="424"/>
      <c r="C34" s="417"/>
      <c r="D34" s="424"/>
      <c r="E34" s="424"/>
      <c r="F34" s="424"/>
      <c r="G34" s="417"/>
    </row>
    <row r="35" spans="1:9" s="418" customFormat="1" ht="14.4" thickBot="1">
      <c r="A35" s="425"/>
      <c r="B35" s="426" t="s">
        <v>461</v>
      </c>
      <c r="C35" s="427"/>
      <c r="D35" s="426" t="s">
        <v>462</v>
      </c>
      <c r="E35" s="426"/>
      <c r="F35" s="428"/>
      <c r="G35" s="417"/>
    </row>
    <row r="36" spans="1:9" s="418" customFormat="1" ht="14.4" thickTop="1">
      <c r="A36" s="423"/>
      <c r="B36" s="429" t="s">
        <v>463</v>
      </c>
      <c r="C36" s="417"/>
      <c r="D36" s="417"/>
      <c r="E36" s="417"/>
      <c r="F36" s="417"/>
      <c r="G36" s="417"/>
    </row>
    <row r="37" spans="1:9" s="418" customFormat="1" ht="14.25" customHeight="1">
      <c r="A37" s="423"/>
      <c r="C37" s="397"/>
      <c r="D37" s="430" t="s">
        <v>495</v>
      </c>
      <c r="E37" s="416" t="s">
        <v>458</v>
      </c>
      <c r="F37" s="416" t="s">
        <v>459</v>
      </c>
      <c r="G37" s="417"/>
      <c r="H37" s="417"/>
      <c r="I37" s="417"/>
    </row>
    <row r="38" spans="1:9" s="418" customFormat="1" ht="14.25" customHeight="1">
      <c r="A38" s="423"/>
      <c r="C38" s="431"/>
      <c r="D38" s="432" t="s">
        <v>465</v>
      </c>
      <c r="E38" s="437"/>
      <c r="F38" s="438"/>
      <c r="G38" s="417"/>
      <c r="H38" s="417"/>
      <c r="I38" s="417"/>
    </row>
    <row r="39" spans="1:9" s="418" customFormat="1" ht="33" customHeight="1" thickBot="1">
      <c r="A39" s="422"/>
      <c r="B39" s="419"/>
      <c r="C39" s="417"/>
      <c r="D39" s="417"/>
      <c r="E39" s="417"/>
      <c r="F39" s="417"/>
      <c r="G39" s="417"/>
      <c r="H39" s="417"/>
      <c r="I39" s="417"/>
    </row>
    <row r="40" spans="1:9">
      <c r="B40" s="433" t="s">
        <v>464</v>
      </c>
      <c r="C40" s="417"/>
      <c r="D40" s="397"/>
      <c r="E40" s="417"/>
      <c r="F40" s="417"/>
      <c r="G40" s="397"/>
      <c r="H40" s="397"/>
      <c r="I40" s="397"/>
    </row>
    <row r="41" spans="1:9" s="392" customFormat="1" ht="13.2">
      <c r="A41" s="393"/>
      <c r="B41" s="393" t="s">
        <v>479</v>
      </c>
      <c r="C41" s="394" t="s">
        <v>480</v>
      </c>
      <c r="D41" s="394"/>
      <c r="E41" s="394"/>
      <c r="F41" s="394"/>
      <c r="G41" s="378"/>
      <c r="H41" s="378"/>
      <c r="I41" s="378"/>
    </row>
    <row r="42" spans="1:9" s="392" customFormat="1" ht="13.2">
      <c r="A42" s="391"/>
      <c r="B42" s="388" t="s">
        <v>466</v>
      </c>
    </row>
  </sheetData>
  <mergeCells count="19">
    <mergeCell ref="B26:D26"/>
    <mergeCell ref="B4:F4"/>
    <mergeCell ref="B17:D17"/>
    <mergeCell ref="B18:D18"/>
    <mergeCell ref="B19:D19"/>
    <mergeCell ref="E19:F19"/>
    <mergeCell ref="B20:D20"/>
    <mergeCell ref="B21:D21"/>
    <mergeCell ref="B22:D22"/>
    <mergeCell ref="B23:D23"/>
    <mergeCell ref="B24:D24"/>
    <mergeCell ref="B25:D25"/>
    <mergeCell ref="B32:F32"/>
    <mergeCell ref="B33:F33"/>
    <mergeCell ref="B27:F27"/>
    <mergeCell ref="B28:F28"/>
    <mergeCell ref="B29:D29"/>
    <mergeCell ref="B30:D30"/>
    <mergeCell ref="B31:F31"/>
  </mergeCells>
  <pageMargins left="0.25" right="0.25" top="0.75" bottom="0.30208333333333331"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50"/>
  <sheetViews>
    <sheetView topLeftCell="A8" zoomScaleNormal="100" zoomScaleSheetLayoutView="100" workbookViewId="0">
      <selection activeCell="B9" sqref="B9:F9"/>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'B-6 page 2 BgtJustf'!B9</f>
        <v>0</v>
      </c>
      <c r="B10" s="196">
        <f>'B-6 page 2 BgtJustf'!C14</f>
        <v>0</v>
      </c>
      <c r="C10" s="184"/>
      <c r="D10" s="33">
        <f>IF(C10=0,0,C10/I10)</f>
        <v>0</v>
      </c>
      <c r="E10" s="184"/>
      <c r="F10" s="33">
        <f>IF(E10=0,0,E10/I10)</f>
        <v>0</v>
      </c>
      <c r="G10" s="184"/>
      <c r="H10" s="33">
        <f>IF(G10=0,0,G10/I10)</f>
        <v>0</v>
      </c>
      <c r="I10" s="188">
        <f t="shared" ref="I10:I15" si="0">C10+E10+G10</f>
        <v>0</v>
      </c>
      <c r="J10" s="275">
        <f>'B-6 page 2 BgtJustf'!F14</f>
        <v>0</v>
      </c>
      <c r="K10" s="34" t="s">
        <v>393</v>
      </c>
    </row>
    <row r="11" spans="1:11" ht="15" customHeight="1">
      <c r="A11" s="111">
        <f>'B-6 page 2 BgtJustf'!B16</f>
        <v>0</v>
      </c>
      <c r="B11" s="196">
        <f>'B-6 page 2 BgtJustf'!C21</f>
        <v>0</v>
      </c>
      <c r="C11" s="184">
        <v>0</v>
      </c>
      <c r="D11" s="33">
        <f t="shared" ref="D11:D16" si="1">IF(C11=0,0,C11/I11)</f>
        <v>0</v>
      </c>
      <c r="E11" s="184">
        <v>0</v>
      </c>
      <c r="F11" s="33">
        <f t="shared" ref="F11:F16" si="2">IF(E11=0,0,E11/I11)</f>
        <v>0</v>
      </c>
      <c r="G11" s="184">
        <v>0</v>
      </c>
      <c r="H11" s="33">
        <f t="shared" ref="H11:H16" si="3">IF(G11=0,0,G11/I11)</f>
        <v>0</v>
      </c>
      <c r="I11" s="188">
        <f t="shared" si="0"/>
        <v>0</v>
      </c>
      <c r="J11" s="275">
        <f>'B-6 page 2 BgtJustf'!F21</f>
        <v>0</v>
      </c>
      <c r="K11" s="35"/>
    </row>
    <row r="12" spans="1:11" ht="15" customHeight="1">
      <c r="A12" s="111">
        <f>'B-6 page 2 BgtJustf'!B23</f>
        <v>0</v>
      </c>
      <c r="B12" s="196">
        <f>'B-6 page 2 BgtJustf'!C28</f>
        <v>0</v>
      </c>
      <c r="C12" s="184">
        <v>0</v>
      </c>
      <c r="D12" s="33">
        <f t="shared" si="1"/>
        <v>0</v>
      </c>
      <c r="E12" s="184">
        <v>0</v>
      </c>
      <c r="F12" s="33">
        <f t="shared" si="2"/>
        <v>0</v>
      </c>
      <c r="G12" s="184">
        <v>0</v>
      </c>
      <c r="H12" s="33">
        <f t="shared" si="3"/>
        <v>0</v>
      </c>
      <c r="I12" s="188">
        <f t="shared" si="0"/>
        <v>0</v>
      </c>
      <c r="J12" s="275">
        <f>'B-6 page 2 BgtJustf'!F28</f>
        <v>0</v>
      </c>
      <c r="K12" s="35"/>
    </row>
    <row r="13" spans="1:11" ht="15" customHeight="1">
      <c r="A13" s="111">
        <f>'B-6 page 2 BgtJustf'!B30</f>
        <v>0</v>
      </c>
      <c r="B13" s="196">
        <f>'B-6 page 2 BgtJustf'!C35</f>
        <v>0</v>
      </c>
      <c r="C13" s="184">
        <v>0</v>
      </c>
      <c r="D13" s="33">
        <f t="shared" si="1"/>
        <v>0</v>
      </c>
      <c r="E13" s="184">
        <v>0</v>
      </c>
      <c r="F13" s="33">
        <f t="shared" si="2"/>
        <v>0</v>
      </c>
      <c r="G13" s="184">
        <v>0</v>
      </c>
      <c r="H13" s="33">
        <f t="shared" si="3"/>
        <v>0</v>
      </c>
      <c r="I13" s="188">
        <f t="shared" si="0"/>
        <v>0</v>
      </c>
      <c r="J13" s="275">
        <f>'B-6 page 2 BgtJustf'!F35</f>
        <v>0</v>
      </c>
      <c r="K13" s="35"/>
    </row>
    <row r="14" spans="1:11" ht="15" customHeight="1">
      <c r="A14" s="111">
        <f>'B-6 page 2 BgtJustf'!B37</f>
        <v>0</v>
      </c>
      <c r="B14" s="196">
        <f>'B-6 page 2 BgtJustf'!C42</f>
        <v>0</v>
      </c>
      <c r="C14" s="184">
        <v>0</v>
      </c>
      <c r="D14" s="33">
        <f t="shared" si="1"/>
        <v>0</v>
      </c>
      <c r="E14" s="184">
        <v>0</v>
      </c>
      <c r="F14" s="33">
        <f t="shared" si="2"/>
        <v>0</v>
      </c>
      <c r="G14" s="184">
        <v>0</v>
      </c>
      <c r="H14" s="33">
        <f t="shared" si="3"/>
        <v>0</v>
      </c>
      <c r="I14" s="188">
        <f t="shared" si="0"/>
        <v>0</v>
      </c>
      <c r="J14" s="275">
        <f>'B-6 page 2 BgtJustf'!F42</f>
        <v>0</v>
      </c>
      <c r="K14" s="35"/>
    </row>
    <row r="15" spans="1:11" ht="15" customHeight="1" thickBot="1">
      <c r="A15" s="119">
        <f>'B-6 page 2 BgtJustf'!B44</f>
        <v>0</v>
      </c>
      <c r="B15" s="197">
        <f>'B-6 page 2 BgtJustf'!C49</f>
        <v>0</v>
      </c>
      <c r="C15" s="185">
        <v>0</v>
      </c>
      <c r="D15" s="120">
        <f t="shared" si="1"/>
        <v>0</v>
      </c>
      <c r="E15" s="185">
        <v>0</v>
      </c>
      <c r="F15" s="120">
        <f t="shared" si="2"/>
        <v>0</v>
      </c>
      <c r="G15" s="185">
        <v>0</v>
      </c>
      <c r="H15" s="120">
        <f t="shared" si="3"/>
        <v>0</v>
      </c>
      <c r="I15" s="186">
        <f t="shared" si="0"/>
        <v>0</v>
      </c>
      <c r="J15" s="275">
        <f>'B-6 page 2 BgtJustf'!F49</f>
        <v>0</v>
      </c>
      <c r="K15" s="35"/>
    </row>
    <row r="16" spans="1:11" s="23" customFormat="1" ht="15" customHeight="1" thickTop="1">
      <c r="A16" s="114" t="s">
        <v>14</v>
      </c>
      <c r="B16" s="198">
        <f>SUM(B10:B15)</f>
        <v>0</v>
      </c>
      <c r="C16" s="187">
        <f>IF(SUM(C10:C15)=0,0,SUM(C10:C15))</f>
        <v>0</v>
      </c>
      <c r="D16" s="112">
        <f t="shared" si="1"/>
        <v>0</v>
      </c>
      <c r="E16" s="187">
        <f>SUM(E10:E15)</f>
        <v>0</v>
      </c>
      <c r="F16" s="112">
        <f t="shared" si="2"/>
        <v>0</v>
      </c>
      <c r="G16" s="187">
        <f>SUM(G10:G15)</f>
        <v>0</v>
      </c>
      <c r="H16" s="113">
        <f t="shared" si="3"/>
        <v>0</v>
      </c>
      <c r="I16" s="187">
        <f>SUM(I10:I15)</f>
        <v>0</v>
      </c>
      <c r="J16" s="276">
        <f>'B-6 page 2 BgtJustf'!F51</f>
        <v>0</v>
      </c>
    </row>
    <row r="17" spans="1:11" ht="15" customHeight="1" thickBot="1">
      <c r="A17" s="121" t="s">
        <v>159</v>
      </c>
      <c r="B17" s="122">
        <f>'B-6 page 2 BgtJustf'!F66</f>
        <v>0</v>
      </c>
      <c r="C17" s="186">
        <f>IF(C16=0,0,C16*B17)</f>
        <v>0</v>
      </c>
      <c r="D17" s="123">
        <f>IF(C17=0,0,C17/I17)</f>
        <v>0</v>
      </c>
      <c r="E17" s="186">
        <f>E16*B17</f>
        <v>0</v>
      </c>
      <c r="F17" s="123">
        <f>IF(E17=0,0,E17/I17)</f>
        <v>0</v>
      </c>
      <c r="G17" s="186">
        <f>G16*B17</f>
        <v>0</v>
      </c>
      <c r="H17" s="123">
        <f>IF(G17=0,0,G17/I17)</f>
        <v>0</v>
      </c>
      <c r="I17" s="186">
        <f>C17+E17+G17</f>
        <v>0</v>
      </c>
      <c r="J17" s="275">
        <f>'B-6 page 2 BgtJustf'!F64</f>
        <v>0</v>
      </c>
    </row>
    <row r="18" spans="1:11" s="23" customFormat="1" ht="15" customHeight="1" thickTop="1" thickBot="1">
      <c r="A18" s="116" t="s">
        <v>16</v>
      </c>
      <c r="B18" s="117"/>
      <c r="C18" s="199">
        <f>SUM(C16:C17)</f>
        <v>0</v>
      </c>
      <c r="D18" s="118">
        <f>IF(C18=0,0,C18/I18)</f>
        <v>0</v>
      </c>
      <c r="E18" s="199">
        <f>SUM(E16:E17)</f>
        <v>0</v>
      </c>
      <c r="F18" s="118">
        <f>IF(E18=0,0,E18/I18)</f>
        <v>0</v>
      </c>
      <c r="G18" s="199">
        <f>SUM(G16:G17)</f>
        <v>0</v>
      </c>
      <c r="H18" s="118">
        <f>IF(G18=0,0,G18/I18)</f>
        <v>0</v>
      </c>
      <c r="I18" s="189">
        <f>SUM(I16:I17)</f>
        <v>0</v>
      </c>
      <c r="J18" s="276">
        <f>'B-6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IF(C21=0,0,C21/I21)</f>
        <v>0</v>
      </c>
      <c r="E21" s="190">
        <v>0</v>
      </c>
      <c r="F21" s="32">
        <f>IF(E21=0,0,E21/I21)</f>
        <v>0</v>
      </c>
      <c r="G21" s="193">
        <v>0</v>
      </c>
      <c r="H21" s="32">
        <f>IF(G21=0,0,G21/I21)</f>
        <v>0</v>
      </c>
      <c r="I21" s="188">
        <f t="shared" ref="I21:I30" si="4">C21+E21+G21</f>
        <v>0</v>
      </c>
      <c r="J21" s="275">
        <f>'B-6 page 2 BgtJustf'!F81</f>
        <v>0</v>
      </c>
    </row>
    <row r="22" spans="1:11" ht="15" customHeight="1">
      <c r="A22" s="44" t="s">
        <v>22</v>
      </c>
      <c r="B22" s="45"/>
      <c r="C22" s="190">
        <v>0</v>
      </c>
      <c r="D22" s="32">
        <f t="shared" ref="D22:D31" si="5">IF(C22=0,0,C22/I22)</f>
        <v>0</v>
      </c>
      <c r="E22" s="190">
        <v>0</v>
      </c>
      <c r="F22" s="32">
        <f t="shared" ref="F22:F31" si="6">IF(E22=0,0,E22/I22)</f>
        <v>0</v>
      </c>
      <c r="G22" s="193">
        <v>0</v>
      </c>
      <c r="H22" s="32">
        <f t="shared" ref="H22:H31" si="7">IF(G22=0,0,G22/I22)</f>
        <v>0</v>
      </c>
      <c r="I22" s="188">
        <f t="shared" si="4"/>
        <v>0</v>
      </c>
      <c r="J22" s="275">
        <f>'B-6 page 2 BgtJustf'!F91</f>
        <v>0</v>
      </c>
    </row>
    <row r="23" spans="1:11" ht="15" customHeight="1">
      <c r="A23" s="44" t="s">
        <v>23</v>
      </c>
      <c r="B23" s="45"/>
      <c r="C23" s="190">
        <v>0</v>
      </c>
      <c r="D23" s="32">
        <f t="shared" si="5"/>
        <v>0</v>
      </c>
      <c r="E23" s="190">
        <v>0</v>
      </c>
      <c r="F23" s="32">
        <f t="shared" si="6"/>
        <v>0</v>
      </c>
      <c r="G23" s="193">
        <v>0</v>
      </c>
      <c r="H23" s="32">
        <f t="shared" si="7"/>
        <v>0</v>
      </c>
      <c r="I23" s="188">
        <f t="shared" si="4"/>
        <v>0</v>
      </c>
      <c r="J23" s="275">
        <f>'B-6 page 2 BgtJustf'!F101</f>
        <v>0</v>
      </c>
    </row>
    <row r="24" spans="1:11" ht="15" customHeight="1">
      <c r="A24" s="44" t="s">
        <v>29</v>
      </c>
      <c r="B24" s="45"/>
      <c r="C24" s="190">
        <v>0</v>
      </c>
      <c r="D24" s="32">
        <f t="shared" si="5"/>
        <v>0</v>
      </c>
      <c r="E24" s="190">
        <v>0</v>
      </c>
      <c r="F24" s="32">
        <f t="shared" si="6"/>
        <v>0</v>
      </c>
      <c r="G24" s="193">
        <v>0</v>
      </c>
      <c r="H24" s="32">
        <f t="shared" si="7"/>
        <v>0</v>
      </c>
      <c r="I24" s="188">
        <f t="shared" si="4"/>
        <v>0</v>
      </c>
      <c r="J24" s="275">
        <f>'B-6 page 2 BgtJustf'!F110</f>
        <v>0</v>
      </c>
    </row>
    <row r="25" spans="1:11" ht="15" customHeight="1">
      <c r="A25" s="44" t="s">
        <v>25</v>
      </c>
      <c r="B25" s="45"/>
      <c r="C25" s="190">
        <v>0</v>
      </c>
      <c r="D25" s="32">
        <f t="shared" si="5"/>
        <v>0</v>
      </c>
      <c r="E25" s="190">
        <v>0</v>
      </c>
      <c r="F25" s="32">
        <f t="shared" si="6"/>
        <v>0</v>
      </c>
      <c r="G25" s="193">
        <v>0</v>
      </c>
      <c r="H25" s="32">
        <f t="shared" si="7"/>
        <v>0</v>
      </c>
      <c r="I25" s="188">
        <f t="shared" si="4"/>
        <v>0</v>
      </c>
      <c r="J25" s="275">
        <f>'B-6 page 2 BgtJustf'!F119</f>
        <v>0</v>
      </c>
    </row>
    <row r="26" spans="1:11" ht="15" customHeight="1">
      <c r="A26" s="44" t="s">
        <v>126</v>
      </c>
      <c r="B26" s="45"/>
      <c r="C26" s="190">
        <v>0</v>
      </c>
      <c r="D26" s="32">
        <f t="shared" si="5"/>
        <v>0</v>
      </c>
      <c r="E26" s="190">
        <v>0</v>
      </c>
      <c r="F26" s="32">
        <f t="shared" si="6"/>
        <v>0</v>
      </c>
      <c r="G26" s="193">
        <v>0</v>
      </c>
      <c r="H26" s="32">
        <f t="shared" si="7"/>
        <v>0</v>
      </c>
      <c r="I26" s="188">
        <f t="shared" si="4"/>
        <v>0</v>
      </c>
      <c r="J26" s="275">
        <f>'B-6 page 2 BgtJustf'!F126</f>
        <v>0</v>
      </c>
    </row>
    <row r="27" spans="1:11" ht="15" customHeight="1">
      <c r="A27" s="46"/>
      <c r="B27" s="45"/>
      <c r="C27" s="190"/>
      <c r="D27" s="32">
        <f t="shared" si="5"/>
        <v>0</v>
      </c>
      <c r="E27" s="190"/>
      <c r="F27" s="32">
        <f t="shared" si="6"/>
        <v>0</v>
      </c>
      <c r="G27" s="193"/>
      <c r="H27" s="32">
        <f t="shared" si="7"/>
        <v>0</v>
      </c>
      <c r="I27" s="188">
        <f t="shared" si="4"/>
        <v>0</v>
      </c>
    </row>
    <row r="28" spans="1:11" ht="15" customHeight="1">
      <c r="A28" s="46"/>
      <c r="B28" s="45"/>
      <c r="C28" s="190"/>
      <c r="D28" s="32">
        <f t="shared" si="5"/>
        <v>0</v>
      </c>
      <c r="E28" s="190"/>
      <c r="F28" s="32">
        <f t="shared" si="6"/>
        <v>0</v>
      </c>
      <c r="G28" s="193"/>
      <c r="H28" s="32">
        <f t="shared" si="7"/>
        <v>0</v>
      </c>
      <c r="I28" s="188">
        <f t="shared" si="4"/>
        <v>0</v>
      </c>
    </row>
    <row r="29" spans="1:11" ht="15" customHeight="1">
      <c r="A29" s="46"/>
      <c r="B29" s="47" t="s">
        <v>8</v>
      </c>
      <c r="C29" s="190"/>
      <c r="D29" s="32">
        <f t="shared" si="5"/>
        <v>0</v>
      </c>
      <c r="E29" s="190"/>
      <c r="F29" s="32">
        <f t="shared" si="6"/>
        <v>0</v>
      </c>
      <c r="G29" s="184"/>
      <c r="H29" s="32">
        <f t="shared" si="7"/>
        <v>0</v>
      </c>
      <c r="I29" s="188">
        <f t="shared" si="4"/>
        <v>0</v>
      </c>
    </row>
    <row r="30" spans="1:11" ht="15" customHeight="1">
      <c r="A30" s="46"/>
      <c r="B30" s="45"/>
      <c r="C30" s="190"/>
      <c r="D30" s="32">
        <f t="shared" si="5"/>
        <v>0</v>
      </c>
      <c r="E30" s="190"/>
      <c r="F30" s="32">
        <f t="shared" si="6"/>
        <v>0</v>
      </c>
      <c r="G30" s="193"/>
      <c r="H30" s="32">
        <f t="shared" si="7"/>
        <v>0</v>
      </c>
      <c r="I30" s="188">
        <f t="shared" si="4"/>
        <v>0</v>
      </c>
    </row>
    <row r="31" spans="1:11" ht="15" customHeight="1">
      <c r="A31" s="46"/>
      <c r="B31" s="48"/>
      <c r="C31" s="191"/>
      <c r="D31" s="32">
        <f t="shared" si="5"/>
        <v>0</v>
      </c>
      <c r="E31" s="191"/>
      <c r="F31" s="32">
        <f t="shared" si="6"/>
        <v>0</v>
      </c>
      <c r="G31" s="194"/>
      <c r="H31" s="32">
        <f t="shared" si="7"/>
        <v>0</v>
      </c>
      <c r="I31" s="195"/>
    </row>
    <row r="32" spans="1:11" s="23" customFormat="1" ht="15" customHeight="1" thickBot="1">
      <c r="A32" s="37" t="s">
        <v>15</v>
      </c>
      <c r="B32" s="38"/>
      <c r="C32" s="192">
        <f>SUM(C21:C31)</f>
        <v>0</v>
      </c>
      <c r="D32" s="39">
        <f>IF(C32=0,0,C32/I32)</f>
        <v>0</v>
      </c>
      <c r="E32" s="192">
        <f>SUM(E21:E31)</f>
        <v>0</v>
      </c>
      <c r="F32" s="39">
        <f>IF(E32=0,0,E32/I32)</f>
        <v>0</v>
      </c>
      <c r="G32" s="192">
        <f>SUM(G21:G31)</f>
        <v>0</v>
      </c>
      <c r="H32" s="39">
        <f>IF(G32=0,0,G32/I32)</f>
        <v>0</v>
      </c>
      <c r="I32" s="192">
        <f>SUM(I21:I31)</f>
        <v>0</v>
      </c>
      <c r="J32" s="276">
        <f>'B-6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'B-6 page 2 BgtJustf'!F133</f>
        <v>0</v>
      </c>
    </row>
    <row r="36" spans="1:11" ht="15" customHeight="1">
      <c r="A36" s="44" t="s">
        <v>63</v>
      </c>
      <c r="B36" s="45"/>
      <c r="C36" s="190"/>
      <c r="D36" s="32">
        <f>IF(C36=0,0,C36/I36)</f>
        <v>0</v>
      </c>
      <c r="E36" s="190"/>
      <c r="F36" s="32">
        <f>IF(E36=0,0,E36/I36)</f>
        <v>0</v>
      </c>
      <c r="G36" s="184"/>
      <c r="H36" s="32">
        <f>IF(G36=0,0,G36/I36)</f>
        <v>0</v>
      </c>
      <c r="I36" s="188">
        <f>C36+E36+G36</f>
        <v>0</v>
      </c>
      <c r="J36" s="275">
        <f>'B-6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'B-6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'B-6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'B-6 page 2 BgtJustf'!F149</f>
        <v>0</v>
      </c>
      <c r="K40" s="279">
        <f>'B-6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'B-6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170"/>
  <sheetViews>
    <sheetView topLeftCell="B65" zoomScaleNormal="100" workbookViewId="0">
      <selection activeCell="B9" sqref="B9:F9"/>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50"/>
  <sheetViews>
    <sheetView topLeftCell="A8" zoomScaleNormal="100" zoomScaleSheetLayoutView="100" workbookViewId="0">
      <selection activeCell="B9" sqref="B9:F9"/>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29" t="s">
        <v>0</v>
      </c>
      <c r="C9" s="30" t="s">
        <v>10</v>
      </c>
      <c r="D9" s="29" t="s">
        <v>3</v>
      </c>
      <c r="E9" s="30" t="s">
        <v>10</v>
      </c>
      <c r="F9" s="29" t="s">
        <v>3</v>
      </c>
      <c r="G9" s="30" t="s">
        <v>10</v>
      </c>
      <c r="H9" s="29" t="s">
        <v>3</v>
      </c>
      <c r="I9" s="1019"/>
      <c r="J9" s="278" t="s">
        <v>60</v>
      </c>
      <c r="K9" s="31"/>
    </row>
    <row r="10" spans="1:11" ht="15" customHeight="1">
      <c r="A10" s="111">
        <f>'B-7 page 2 BgtJustf'!B9</f>
        <v>0</v>
      </c>
      <c r="B10" s="196">
        <f>'B-7 page 2 BgtJustf'!C14</f>
        <v>0</v>
      </c>
      <c r="C10" s="184"/>
      <c r="D10" s="33">
        <f>IF(C10=0,0,C10/I10)</f>
        <v>0</v>
      </c>
      <c r="E10" s="184"/>
      <c r="F10" s="33">
        <f>IF(E10=0,0,E10/I10)</f>
        <v>0</v>
      </c>
      <c r="G10" s="184"/>
      <c r="H10" s="33">
        <f>IF(G10=0,0,G10/I10)</f>
        <v>0</v>
      </c>
      <c r="I10" s="188">
        <f t="shared" ref="I10:I15" si="0">C10+E10+G10</f>
        <v>0</v>
      </c>
      <c r="J10" s="275">
        <f>'B-7 page 2 BgtJustf'!F14</f>
        <v>0</v>
      </c>
      <c r="K10" s="34" t="s">
        <v>393</v>
      </c>
    </row>
    <row r="11" spans="1:11" ht="15" customHeight="1">
      <c r="A11" s="111">
        <f>'B-7 page 2 BgtJustf'!B16</f>
        <v>0</v>
      </c>
      <c r="B11" s="196">
        <f>'B-7 page 2 BgtJustf'!C21</f>
        <v>0</v>
      </c>
      <c r="C11" s="184">
        <v>0</v>
      </c>
      <c r="D11" s="33">
        <f t="shared" ref="D11:D16" si="1">IF(C11=0,0,C11/I11)</f>
        <v>0</v>
      </c>
      <c r="E11" s="184">
        <v>0</v>
      </c>
      <c r="F11" s="33">
        <f t="shared" ref="F11:F16" si="2">IF(E11=0,0,E11/I11)</f>
        <v>0</v>
      </c>
      <c r="G11" s="184">
        <v>0</v>
      </c>
      <c r="H11" s="33">
        <f t="shared" ref="H11:H16" si="3">IF(G11=0,0,G11/I11)</f>
        <v>0</v>
      </c>
      <c r="I11" s="188">
        <f t="shared" si="0"/>
        <v>0</v>
      </c>
      <c r="J11" s="275">
        <f>'B-7 page 2 BgtJustf'!F21</f>
        <v>0</v>
      </c>
      <c r="K11" s="35"/>
    </row>
    <row r="12" spans="1:11" ht="15" customHeight="1">
      <c r="A12" s="111">
        <f>'B-7 page 2 BgtJustf'!B23</f>
        <v>0</v>
      </c>
      <c r="B12" s="196">
        <f>'B-7 page 2 BgtJustf'!C28</f>
        <v>0</v>
      </c>
      <c r="C12" s="184">
        <v>0</v>
      </c>
      <c r="D12" s="33">
        <f t="shared" si="1"/>
        <v>0</v>
      </c>
      <c r="E12" s="184">
        <v>0</v>
      </c>
      <c r="F12" s="33">
        <f t="shared" si="2"/>
        <v>0</v>
      </c>
      <c r="G12" s="184">
        <v>0</v>
      </c>
      <c r="H12" s="33">
        <f t="shared" si="3"/>
        <v>0</v>
      </c>
      <c r="I12" s="188">
        <f t="shared" si="0"/>
        <v>0</v>
      </c>
      <c r="J12" s="275">
        <f>'B-7 page 2 BgtJustf'!F28</f>
        <v>0</v>
      </c>
      <c r="K12" s="35"/>
    </row>
    <row r="13" spans="1:11" ht="15" customHeight="1">
      <c r="A13" s="111">
        <f>'B-7 page 2 BgtJustf'!B30</f>
        <v>0</v>
      </c>
      <c r="B13" s="196">
        <f>'B-7 page 2 BgtJustf'!C35</f>
        <v>0</v>
      </c>
      <c r="C13" s="184">
        <v>0</v>
      </c>
      <c r="D13" s="33">
        <f t="shared" si="1"/>
        <v>0</v>
      </c>
      <c r="E13" s="184">
        <v>0</v>
      </c>
      <c r="F13" s="33">
        <f t="shared" si="2"/>
        <v>0</v>
      </c>
      <c r="G13" s="184">
        <v>0</v>
      </c>
      <c r="H13" s="33">
        <f t="shared" si="3"/>
        <v>0</v>
      </c>
      <c r="I13" s="188">
        <f t="shared" si="0"/>
        <v>0</v>
      </c>
      <c r="J13" s="275">
        <f>'B-7 page 2 BgtJustf'!F35</f>
        <v>0</v>
      </c>
      <c r="K13" s="35"/>
    </row>
    <row r="14" spans="1:11" ht="15" customHeight="1">
      <c r="A14" s="111">
        <f>'B-7 page 2 BgtJustf'!B37</f>
        <v>0</v>
      </c>
      <c r="B14" s="196">
        <f>'B-7 page 2 BgtJustf'!C42</f>
        <v>0</v>
      </c>
      <c r="C14" s="184">
        <v>0</v>
      </c>
      <c r="D14" s="33">
        <f t="shared" si="1"/>
        <v>0</v>
      </c>
      <c r="E14" s="184">
        <v>0</v>
      </c>
      <c r="F14" s="33">
        <f t="shared" si="2"/>
        <v>0</v>
      </c>
      <c r="G14" s="184">
        <v>0</v>
      </c>
      <c r="H14" s="33">
        <f t="shared" si="3"/>
        <v>0</v>
      </c>
      <c r="I14" s="188">
        <f t="shared" si="0"/>
        <v>0</v>
      </c>
      <c r="J14" s="275">
        <f>'B-7 page 2 BgtJustf'!F42</f>
        <v>0</v>
      </c>
      <c r="K14" s="35"/>
    </row>
    <row r="15" spans="1:11" ht="15" customHeight="1" thickBot="1">
      <c r="A15" s="119">
        <f>'B-7 page 2 BgtJustf'!B44</f>
        <v>0</v>
      </c>
      <c r="B15" s="197">
        <f>'B-7 page 2 BgtJustf'!C49</f>
        <v>0</v>
      </c>
      <c r="C15" s="185">
        <v>0</v>
      </c>
      <c r="D15" s="120">
        <f t="shared" si="1"/>
        <v>0</v>
      </c>
      <c r="E15" s="185">
        <v>0</v>
      </c>
      <c r="F15" s="120">
        <f t="shared" si="2"/>
        <v>0</v>
      </c>
      <c r="G15" s="185">
        <v>0</v>
      </c>
      <c r="H15" s="120">
        <f t="shared" si="3"/>
        <v>0</v>
      </c>
      <c r="I15" s="186">
        <f t="shared" si="0"/>
        <v>0</v>
      </c>
      <c r="J15" s="275">
        <f>'B-7 page 2 BgtJustf'!F49</f>
        <v>0</v>
      </c>
      <c r="K15" s="35"/>
    </row>
    <row r="16" spans="1:11" s="23" customFormat="1" ht="15" customHeight="1" thickTop="1">
      <c r="A16" s="114" t="s">
        <v>14</v>
      </c>
      <c r="B16" s="198">
        <f>SUM(B10:B15)</f>
        <v>0</v>
      </c>
      <c r="C16" s="187">
        <f>IF(SUM(C10:C15)=0,0,SUM(C10:C15))</f>
        <v>0</v>
      </c>
      <c r="D16" s="112">
        <f t="shared" si="1"/>
        <v>0</v>
      </c>
      <c r="E16" s="187">
        <f>SUM(E10:E15)</f>
        <v>0</v>
      </c>
      <c r="F16" s="112">
        <f t="shared" si="2"/>
        <v>0</v>
      </c>
      <c r="G16" s="187">
        <f>SUM(G10:G15)</f>
        <v>0</v>
      </c>
      <c r="H16" s="113">
        <f t="shared" si="3"/>
        <v>0</v>
      </c>
      <c r="I16" s="187">
        <f>SUM(I10:I15)</f>
        <v>0</v>
      </c>
      <c r="J16" s="276">
        <f>'B-7 page 2 BgtJustf'!F51</f>
        <v>0</v>
      </c>
    </row>
    <row r="17" spans="1:11" ht="15" customHeight="1" thickBot="1">
      <c r="A17" s="121" t="s">
        <v>159</v>
      </c>
      <c r="B17" s="122">
        <f>'B-7 page 2 BgtJustf'!F66</f>
        <v>0</v>
      </c>
      <c r="C17" s="186">
        <f>IF(C16=0,0,C16*B17)</f>
        <v>0</v>
      </c>
      <c r="D17" s="123">
        <f>IF(C17=0,0,C17/I17)</f>
        <v>0</v>
      </c>
      <c r="E17" s="186">
        <f>E16*B17</f>
        <v>0</v>
      </c>
      <c r="F17" s="123">
        <f>IF(E17=0,0,E17/I17)</f>
        <v>0</v>
      </c>
      <c r="G17" s="186">
        <f>G16*B17</f>
        <v>0</v>
      </c>
      <c r="H17" s="123">
        <f>IF(G17=0,0,G17/I17)</f>
        <v>0</v>
      </c>
      <c r="I17" s="186">
        <f>C17+E17+G17</f>
        <v>0</v>
      </c>
      <c r="J17" s="275">
        <f>'B-7 page 2 BgtJustf'!F64</f>
        <v>0</v>
      </c>
    </row>
    <row r="18" spans="1:11" s="23" customFormat="1" ht="15" customHeight="1" thickTop="1" thickBot="1">
      <c r="A18" s="116" t="s">
        <v>16</v>
      </c>
      <c r="B18" s="117"/>
      <c r="C18" s="199">
        <f>SUM(C16:C17)</f>
        <v>0</v>
      </c>
      <c r="D18" s="118">
        <f>IF(C18=0,0,C18/I18)</f>
        <v>0</v>
      </c>
      <c r="E18" s="199">
        <f>SUM(E16:E17)</f>
        <v>0</v>
      </c>
      <c r="F18" s="118">
        <f>IF(E18=0,0,E18/I18)</f>
        <v>0</v>
      </c>
      <c r="G18" s="199">
        <f>SUM(G16:G17)</f>
        <v>0</v>
      </c>
      <c r="H18" s="118">
        <f>IF(G18=0,0,G18/I18)</f>
        <v>0</v>
      </c>
      <c r="I18" s="189">
        <f>SUM(I16:I17)</f>
        <v>0</v>
      </c>
      <c r="J18" s="276">
        <f>'B-7 page 2 BgtJustf'!F68</f>
        <v>0</v>
      </c>
    </row>
    <row r="19" spans="1:11" ht="15" customHeight="1" thickTop="1">
      <c r="A19" s="36"/>
      <c r="D19" s="21"/>
      <c r="F19" s="21"/>
      <c r="H19" s="21"/>
      <c r="I19" s="40"/>
    </row>
    <row r="20" spans="1:11" s="23" customFormat="1" ht="15" customHeight="1">
      <c r="A20" s="1017" t="s">
        <v>4</v>
      </c>
      <c r="B20" s="1009"/>
      <c r="C20" s="42" t="s">
        <v>11</v>
      </c>
      <c r="D20" s="29" t="s">
        <v>5</v>
      </c>
      <c r="E20" s="42" t="s">
        <v>11</v>
      </c>
      <c r="F20" s="29" t="s">
        <v>5</v>
      </c>
      <c r="G20" s="42" t="s">
        <v>11</v>
      </c>
      <c r="H20" s="29" t="s">
        <v>5</v>
      </c>
      <c r="I20" s="43" t="s">
        <v>17</v>
      </c>
      <c r="J20" s="276"/>
      <c r="K20" s="115" t="s">
        <v>110</v>
      </c>
    </row>
    <row r="21" spans="1:11" ht="15" customHeight="1">
      <c r="A21" s="44" t="s">
        <v>21</v>
      </c>
      <c r="B21" s="45"/>
      <c r="C21" s="190">
        <v>0</v>
      </c>
      <c r="D21" s="32">
        <f>IF(C21=0,0,C21/I21)</f>
        <v>0</v>
      </c>
      <c r="E21" s="190">
        <v>0</v>
      </c>
      <c r="F21" s="32">
        <f>IF(E21=0,0,E21/I21)</f>
        <v>0</v>
      </c>
      <c r="G21" s="193">
        <v>0</v>
      </c>
      <c r="H21" s="32">
        <f>IF(G21=0,0,G21/I21)</f>
        <v>0</v>
      </c>
      <c r="I21" s="188">
        <f t="shared" ref="I21:I30" si="4">C21+E21+G21</f>
        <v>0</v>
      </c>
      <c r="J21" s="275">
        <f>'B-7 page 2 BgtJustf'!F81</f>
        <v>0</v>
      </c>
    </row>
    <row r="22" spans="1:11" ht="15" customHeight="1">
      <c r="A22" s="44" t="s">
        <v>22</v>
      </c>
      <c r="B22" s="45"/>
      <c r="C22" s="190">
        <v>0</v>
      </c>
      <c r="D22" s="32">
        <f t="shared" ref="D22:D31" si="5">IF(C22=0,0,C22/I22)</f>
        <v>0</v>
      </c>
      <c r="E22" s="190">
        <v>0</v>
      </c>
      <c r="F22" s="32">
        <f t="shared" ref="F22:F31" si="6">IF(E22=0,0,E22/I22)</f>
        <v>0</v>
      </c>
      <c r="G22" s="193">
        <v>0</v>
      </c>
      <c r="H22" s="32">
        <f t="shared" ref="H22:H31" si="7">IF(G22=0,0,G22/I22)</f>
        <v>0</v>
      </c>
      <c r="I22" s="188">
        <f t="shared" si="4"/>
        <v>0</v>
      </c>
      <c r="J22" s="275">
        <f>'B-7 page 2 BgtJustf'!F91</f>
        <v>0</v>
      </c>
    </row>
    <row r="23" spans="1:11" ht="15" customHeight="1">
      <c r="A23" s="44" t="s">
        <v>23</v>
      </c>
      <c r="B23" s="45"/>
      <c r="C23" s="190">
        <v>0</v>
      </c>
      <c r="D23" s="32">
        <f t="shared" si="5"/>
        <v>0</v>
      </c>
      <c r="E23" s="190">
        <v>0</v>
      </c>
      <c r="F23" s="32">
        <f t="shared" si="6"/>
        <v>0</v>
      </c>
      <c r="G23" s="193">
        <v>0</v>
      </c>
      <c r="H23" s="32">
        <f t="shared" si="7"/>
        <v>0</v>
      </c>
      <c r="I23" s="188">
        <f t="shared" si="4"/>
        <v>0</v>
      </c>
      <c r="J23" s="275">
        <f>'B-7 page 2 BgtJustf'!F101</f>
        <v>0</v>
      </c>
    </row>
    <row r="24" spans="1:11" ht="15" customHeight="1">
      <c r="A24" s="44" t="s">
        <v>29</v>
      </c>
      <c r="B24" s="45"/>
      <c r="C24" s="190">
        <v>0</v>
      </c>
      <c r="D24" s="32">
        <f t="shared" si="5"/>
        <v>0</v>
      </c>
      <c r="E24" s="190">
        <v>0</v>
      </c>
      <c r="F24" s="32">
        <f t="shared" si="6"/>
        <v>0</v>
      </c>
      <c r="G24" s="193">
        <v>0</v>
      </c>
      <c r="H24" s="32">
        <f t="shared" si="7"/>
        <v>0</v>
      </c>
      <c r="I24" s="188">
        <f t="shared" si="4"/>
        <v>0</v>
      </c>
      <c r="J24" s="275">
        <f>'B-7 page 2 BgtJustf'!F110</f>
        <v>0</v>
      </c>
    </row>
    <row r="25" spans="1:11" ht="15" customHeight="1">
      <c r="A25" s="44" t="s">
        <v>25</v>
      </c>
      <c r="B25" s="45"/>
      <c r="C25" s="190">
        <v>0</v>
      </c>
      <c r="D25" s="32">
        <f t="shared" si="5"/>
        <v>0</v>
      </c>
      <c r="E25" s="190">
        <v>0</v>
      </c>
      <c r="F25" s="32">
        <f t="shared" si="6"/>
        <v>0</v>
      </c>
      <c r="G25" s="193">
        <v>0</v>
      </c>
      <c r="H25" s="32">
        <f t="shared" si="7"/>
        <v>0</v>
      </c>
      <c r="I25" s="188">
        <f t="shared" si="4"/>
        <v>0</v>
      </c>
      <c r="J25" s="275">
        <f>'B-7 page 2 BgtJustf'!F119</f>
        <v>0</v>
      </c>
    </row>
    <row r="26" spans="1:11" ht="15" customHeight="1">
      <c r="A26" s="44" t="s">
        <v>126</v>
      </c>
      <c r="B26" s="45"/>
      <c r="C26" s="190">
        <v>0</v>
      </c>
      <c r="D26" s="32">
        <f t="shared" si="5"/>
        <v>0</v>
      </c>
      <c r="E26" s="190">
        <v>0</v>
      </c>
      <c r="F26" s="32">
        <f t="shared" si="6"/>
        <v>0</v>
      </c>
      <c r="G26" s="193">
        <v>0</v>
      </c>
      <c r="H26" s="32">
        <f t="shared" si="7"/>
        <v>0</v>
      </c>
      <c r="I26" s="188">
        <f t="shared" si="4"/>
        <v>0</v>
      </c>
      <c r="J26" s="275">
        <f>'B-7 page 2 BgtJustf'!F126</f>
        <v>0</v>
      </c>
    </row>
    <row r="27" spans="1:11" ht="15" customHeight="1">
      <c r="A27" s="46"/>
      <c r="B27" s="45"/>
      <c r="C27" s="190"/>
      <c r="D27" s="32">
        <f t="shared" si="5"/>
        <v>0</v>
      </c>
      <c r="E27" s="190"/>
      <c r="F27" s="32">
        <f t="shared" si="6"/>
        <v>0</v>
      </c>
      <c r="G27" s="193"/>
      <c r="H27" s="32">
        <f t="shared" si="7"/>
        <v>0</v>
      </c>
      <c r="I27" s="188">
        <f t="shared" si="4"/>
        <v>0</v>
      </c>
    </row>
    <row r="28" spans="1:11" ht="15" customHeight="1">
      <c r="A28" s="46"/>
      <c r="B28" s="45"/>
      <c r="C28" s="190"/>
      <c r="D28" s="32">
        <f t="shared" si="5"/>
        <v>0</v>
      </c>
      <c r="E28" s="190"/>
      <c r="F28" s="32">
        <f t="shared" si="6"/>
        <v>0</v>
      </c>
      <c r="G28" s="193"/>
      <c r="H28" s="32">
        <f t="shared" si="7"/>
        <v>0</v>
      </c>
      <c r="I28" s="188">
        <f t="shared" si="4"/>
        <v>0</v>
      </c>
    </row>
    <row r="29" spans="1:11" ht="15" customHeight="1">
      <c r="A29" s="46"/>
      <c r="B29" s="47" t="s">
        <v>8</v>
      </c>
      <c r="C29" s="190"/>
      <c r="D29" s="32">
        <f t="shared" si="5"/>
        <v>0</v>
      </c>
      <c r="E29" s="190"/>
      <c r="F29" s="32">
        <f t="shared" si="6"/>
        <v>0</v>
      </c>
      <c r="G29" s="184"/>
      <c r="H29" s="32">
        <f t="shared" si="7"/>
        <v>0</v>
      </c>
      <c r="I29" s="188">
        <f t="shared" si="4"/>
        <v>0</v>
      </c>
    </row>
    <row r="30" spans="1:11" ht="15" customHeight="1">
      <c r="A30" s="46"/>
      <c r="B30" s="45"/>
      <c r="C30" s="190"/>
      <c r="D30" s="32">
        <f t="shared" si="5"/>
        <v>0</v>
      </c>
      <c r="E30" s="190"/>
      <c r="F30" s="32">
        <f t="shared" si="6"/>
        <v>0</v>
      </c>
      <c r="G30" s="193"/>
      <c r="H30" s="32">
        <f t="shared" si="7"/>
        <v>0</v>
      </c>
      <c r="I30" s="188">
        <f t="shared" si="4"/>
        <v>0</v>
      </c>
    </row>
    <row r="31" spans="1:11" ht="15" customHeight="1">
      <c r="A31" s="46"/>
      <c r="B31" s="48"/>
      <c r="C31" s="191"/>
      <c r="D31" s="32">
        <f t="shared" si="5"/>
        <v>0</v>
      </c>
      <c r="E31" s="191"/>
      <c r="F31" s="32">
        <f t="shared" si="6"/>
        <v>0</v>
      </c>
      <c r="G31" s="194"/>
      <c r="H31" s="32">
        <f t="shared" si="7"/>
        <v>0</v>
      </c>
      <c r="I31" s="195"/>
    </row>
    <row r="32" spans="1:11" s="23" customFormat="1" ht="15" customHeight="1" thickBot="1">
      <c r="A32" s="37" t="s">
        <v>15</v>
      </c>
      <c r="B32" s="38"/>
      <c r="C32" s="192">
        <f>SUM(C21:C31)</f>
        <v>0</v>
      </c>
      <c r="D32" s="39">
        <f>IF(C32=0,0,C32/I32)</f>
        <v>0</v>
      </c>
      <c r="E32" s="192">
        <f>SUM(E21:E31)</f>
        <v>0</v>
      </c>
      <c r="F32" s="39">
        <f>IF(E32=0,0,E32/I32)</f>
        <v>0</v>
      </c>
      <c r="G32" s="192">
        <f>SUM(G21:G31)</f>
        <v>0</v>
      </c>
      <c r="H32" s="39">
        <f>IF(G32=0,0,G32/I32)</f>
        <v>0</v>
      </c>
      <c r="I32" s="192">
        <f>SUM(I21:I31)</f>
        <v>0</v>
      </c>
      <c r="J32" s="276">
        <f>'B-7 page 2 BgtJustf'!F128</f>
        <v>0</v>
      </c>
    </row>
    <row r="33" spans="1:11" s="23" customFormat="1" ht="15" customHeight="1" thickTop="1">
      <c r="C33" s="49"/>
      <c r="D33" s="50"/>
      <c r="E33" s="49"/>
      <c r="F33" s="50"/>
      <c r="G33" s="49"/>
      <c r="H33" s="51"/>
      <c r="I33" s="49"/>
      <c r="J33" s="276"/>
    </row>
    <row r="34" spans="1:11" s="23" customFormat="1" ht="15" customHeight="1">
      <c r="A34" s="23" t="s">
        <v>61</v>
      </c>
      <c r="B34" s="41"/>
      <c r="C34" s="42" t="s">
        <v>11</v>
      </c>
      <c r="D34" s="29" t="s">
        <v>5</v>
      </c>
      <c r="E34" s="42" t="s">
        <v>11</v>
      </c>
      <c r="F34" s="29" t="s">
        <v>5</v>
      </c>
      <c r="G34" s="42" t="s">
        <v>11</v>
      </c>
      <c r="H34" s="29" t="s">
        <v>5</v>
      </c>
      <c r="I34" s="43" t="s">
        <v>17</v>
      </c>
      <c r="J34" s="276"/>
    </row>
    <row r="35" spans="1:11" ht="15" customHeight="1">
      <c r="A35" s="44" t="s">
        <v>62</v>
      </c>
      <c r="B35" s="45"/>
      <c r="C35" s="190">
        <v>0</v>
      </c>
      <c r="D35" s="32">
        <f>IF(C35=0,0,C35/I35)</f>
        <v>0</v>
      </c>
      <c r="E35" s="190">
        <v>0</v>
      </c>
      <c r="F35" s="32">
        <f>IF(E35=0,0,E35/I35)</f>
        <v>0</v>
      </c>
      <c r="G35" s="193">
        <v>0</v>
      </c>
      <c r="H35" s="32">
        <f>IF(G35=0,0,G35/I35)</f>
        <v>0</v>
      </c>
      <c r="I35" s="188">
        <f>C35+E35+G35</f>
        <v>0</v>
      </c>
      <c r="J35" s="275">
        <f>'B-7 page 2 BgtJustf'!F133</f>
        <v>0</v>
      </c>
    </row>
    <row r="36" spans="1:11" ht="15" customHeight="1">
      <c r="A36" s="44" t="s">
        <v>63</v>
      </c>
      <c r="B36" s="45"/>
      <c r="C36" s="190"/>
      <c r="D36" s="32">
        <f>IF(C36=0,0,C36/I36)</f>
        <v>0</v>
      </c>
      <c r="E36" s="190"/>
      <c r="F36" s="32">
        <f>IF(E36=0,0,E36/I36)</f>
        <v>0</v>
      </c>
      <c r="G36" s="184"/>
      <c r="H36" s="32">
        <f>IF(G36=0,0,G36/I36)</f>
        <v>0</v>
      </c>
      <c r="I36" s="188">
        <f>C36+E36+G36</f>
        <v>0</v>
      </c>
      <c r="J36" s="275">
        <f>'B-7 page 2 BgtJustf'!F134</f>
        <v>0</v>
      </c>
    </row>
    <row r="37" spans="1:11" s="23" customFormat="1" ht="15" customHeight="1" thickBot="1">
      <c r="A37" s="37" t="s">
        <v>64</v>
      </c>
      <c r="B37" s="38"/>
      <c r="C37" s="192">
        <f>ROUND(SUM(C35:C36),0)</f>
        <v>0</v>
      </c>
      <c r="D37" s="39">
        <f>IF(C37=0,0,C37/I37)</f>
        <v>0</v>
      </c>
      <c r="E37" s="192">
        <f>SUM(E35:E36)</f>
        <v>0</v>
      </c>
      <c r="F37" s="39">
        <f>IF(E37=0,0,E37/I37)</f>
        <v>0</v>
      </c>
      <c r="G37" s="192">
        <f>SUM(G35:G36)</f>
        <v>0</v>
      </c>
      <c r="H37" s="39">
        <f>IF(G37=0,0,G37/I37)</f>
        <v>0</v>
      </c>
      <c r="I37" s="192">
        <f>SUM(I35:I36)</f>
        <v>0</v>
      </c>
      <c r="J37" s="276">
        <f>'B-7 page 2 BgtJustf'!F136</f>
        <v>0</v>
      </c>
    </row>
    <row r="38" spans="1:11" ht="15" customHeight="1" thickTop="1" thickBot="1">
      <c r="A38" s="23"/>
      <c r="B38" s="52"/>
      <c r="C38" s="53"/>
      <c r="D38" s="54"/>
      <c r="E38" s="53"/>
      <c r="F38" s="54"/>
      <c r="G38" s="55"/>
      <c r="H38" s="54"/>
      <c r="I38" s="53"/>
    </row>
    <row r="39" spans="1:11" ht="15" customHeight="1">
      <c r="A39" s="56" t="s">
        <v>6</v>
      </c>
      <c r="B39" s="57"/>
      <c r="C39" s="190">
        <f>ROUND(C18+C32+C37,0)</f>
        <v>0</v>
      </c>
      <c r="D39" s="32">
        <f>IF(C39=0,0,C39/I39)</f>
        <v>0</v>
      </c>
      <c r="E39" s="190">
        <f>ROUND(E18+E32+E37,0)</f>
        <v>0</v>
      </c>
      <c r="F39" s="32">
        <f>IF(E39=0,0,E39/I39)</f>
        <v>0</v>
      </c>
      <c r="G39" s="193">
        <f>ROUND(G18+G32+G37,0)</f>
        <v>0</v>
      </c>
      <c r="H39" s="32">
        <f>IF(G39=0,0,G39/I39)</f>
        <v>0</v>
      </c>
      <c r="I39" s="188">
        <f>ROUND(C39+E39+G39,0)</f>
        <v>0</v>
      </c>
      <c r="J39" s="275">
        <f>'B-7 page 2 BgtJustf'!F138</f>
        <v>0</v>
      </c>
    </row>
    <row r="40" spans="1:11" ht="15" customHeight="1" thickBot="1">
      <c r="A40" s="58" t="s">
        <v>9</v>
      </c>
      <c r="B40" s="280">
        <f>(D40+F40+H40)/3</f>
        <v>0</v>
      </c>
      <c r="C40" s="190"/>
      <c r="D40" s="32">
        <f>IF(C40=0,0,C40/I40)</f>
        <v>0</v>
      </c>
      <c r="E40" s="190"/>
      <c r="F40" s="32">
        <f>IF(E40=0,0,E40/I40)</f>
        <v>0</v>
      </c>
      <c r="G40" s="190"/>
      <c r="H40" s="32">
        <f>IF(G40=0,0,G40/I40)</f>
        <v>0</v>
      </c>
      <c r="I40" s="188">
        <f>ROUND(C40+E40+G40,0)</f>
        <v>0</v>
      </c>
      <c r="J40" s="275">
        <f>'B-7 page 2 BgtJustf'!F149</f>
        <v>0</v>
      </c>
      <c r="K40" s="279">
        <f>'B-7 page 2 BgtJustf'!F148</f>
        <v>0</v>
      </c>
    </row>
    <row r="41" spans="1:11" s="23" customFormat="1" ht="15" customHeight="1" thickBot="1">
      <c r="A41" s="59" t="s">
        <v>7</v>
      </c>
      <c r="B41" s="60"/>
      <c r="C41" s="192">
        <f>SUM(C39:C40)</f>
        <v>0</v>
      </c>
      <c r="D41" s="39">
        <f>IF(C41=0,0,C41/I41)</f>
        <v>0</v>
      </c>
      <c r="E41" s="192">
        <f>SUM(E39:E40)</f>
        <v>0</v>
      </c>
      <c r="F41" s="39">
        <f>IF(E41=0,0,E41/I41)</f>
        <v>0</v>
      </c>
      <c r="G41" s="192">
        <f>SUM(G39:G40)</f>
        <v>0</v>
      </c>
      <c r="H41" s="39">
        <f>IF(G41=0,0,G41/I41)</f>
        <v>0</v>
      </c>
      <c r="I41" s="192">
        <f>+I39+I40</f>
        <v>0</v>
      </c>
      <c r="J41" s="276">
        <f>'B-7 page 2 BgtJustf'!F152</f>
        <v>0</v>
      </c>
    </row>
    <row r="42" spans="1:11" ht="15" customHeight="1" thickBot="1">
      <c r="A42" s="162"/>
      <c r="B42" s="163"/>
      <c r="C42" s="61"/>
      <c r="D42" s="62"/>
      <c r="E42" s="61"/>
      <c r="F42" s="62"/>
      <c r="G42" s="164"/>
      <c r="H42" s="62"/>
      <c r="I42" s="165"/>
    </row>
    <row r="43" spans="1:11" ht="15" customHeight="1" thickTop="1">
      <c r="A43" s="1013" t="s">
        <v>161</v>
      </c>
      <c r="B43" s="1014"/>
      <c r="C43" s="156">
        <v>0</v>
      </c>
      <c r="D43" s="157"/>
      <c r="E43" s="158">
        <v>0</v>
      </c>
      <c r="F43" s="157"/>
      <c r="G43" s="158">
        <v>0</v>
      </c>
      <c r="H43" s="157"/>
      <c r="I43" s="166">
        <f>+C43+E43+G43</f>
        <v>0</v>
      </c>
    </row>
    <row r="44" spans="1:11" ht="15" customHeight="1">
      <c r="A44" s="1022" t="s">
        <v>30</v>
      </c>
      <c r="B44" s="1023"/>
      <c r="C44" s="200">
        <f>IF(C41=0,0,+C41/C43)</f>
        <v>0</v>
      </c>
      <c r="D44" s="155"/>
      <c r="E44" s="200">
        <f>IF(E41=0,0,+E41/E43)</f>
        <v>0</v>
      </c>
      <c r="F44" s="155"/>
      <c r="G44" s="200">
        <f>IF(G41=0,0,+G41/G43)</f>
        <v>0</v>
      </c>
      <c r="H44" s="155"/>
      <c r="I44" s="167"/>
    </row>
    <row r="45" spans="1:11" ht="15" customHeight="1" thickBot="1">
      <c r="A45" s="1015" t="s">
        <v>160</v>
      </c>
      <c r="B45" s="1016"/>
      <c r="C45" s="159"/>
      <c r="D45" s="160"/>
      <c r="E45" s="159"/>
      <c r="F45" s="160"/>
      <c r="G45" s="161"/>
      <c r="H45" s="160"/>
      <c r="I45" s="168"/>
    </row>
    <row r="46" spans="1:11" ht="12" customHeight="1" thickTop="1">
      <c r="A46" s="169"/>
      <c r="C46" s="63"/>
      <c r="E46" s="63"/>
      <c r="I46" s="170"/>
    </row>
    <row r="47" spans="1:11" ht="12" customHeight="1" thickBot="1">
      <c r="A47" s="171"/>
      <c r="B47" s="52"/>
      <c r="C47" s="172"/>
      <c r="D47" s="172"/>
      <c r="E47" s="172"/>
      <c r="F47" s="52"/>
      <c r="G47" s="52"/>
      <c r="H47" s="52"/>
      <c r="I47" s="173" t="s">
        <v>162</v>
      </c>
    </row>
    <row r="48" spans="1:11">
      <c r="C48" s="64"/>
      <c r="E48" s="64"/>
      <c r="I48" s="64"/>
    </row>
    <row r="49" spans="3:9">
      <c r="C49" s="65"/>
      <c r="E49" s="65"/>
      <c r="G49" s="65"/>
      <c r="I49" s="66"/>
    </row>
    <row r="50" spans="3:9">
      <c r="C50" s="67"/>
      <c r="E50" s="67"/>
    </row>
  </sheetData>
  <mergeCells count="9">
    <mergeCell ref="A20:B20"/>
    <mergeCell ref="A43:B43"/>
    <mergeCell ref="A44:B44"/>
    <mergeCell ref="A45:B45"/>
    <mergeCell ref="C7:H7"/>
    <mergeCell ref="C8:D8"/>
    <mergeCell ref="E8:F8"/>
    <mergeCell ref="G8:H8"/>
    <mergeCell ref="I8:I9"/>
  </mergeCells>
  <printOptions horizontalCentered="1"/>
  <pageMargins left="1" right="1" top="1" bottom="1" header="0.5" footer="0.5"/>
  <pageSetup scale="67" orientation="portrait" r:id="rId1"/>
  <headerFooter alignWithMargins="0">
    <oddFooter>&amp;RAgreement/Amendment: date (mm/dd/yyyy)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170"/>
  <sheetViews>
    <sheetView topLeftCell="A65" zoomScaleNormal="100" workbookViewId="0">
      <selection activeCell="B9" sqref="B9:F9"/>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c r="B14" s="1029"/>
      <c r="C14" s="241"/>
      <c r="D14" s="242"/>
      <c r="E14" s="242">
        <f>D14/12</f>
        <v>0</v>
      </c>
      <c r="F14" s="201">
        <f>ROUND(A14*C14*E14,0)</f>
        <v>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24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242">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242">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242">
        <f>D42/12</f>
        <v>0</v>
      </c>
      <c r="F42" s="201">
        <f>ROUND(A42*C42*E42,0)</f>
        <v>0</v>
      </c>
    </row>
    <row r="43" spans="1:6" ht="14.4" thickBot="1">
      <c r="A43" s="270"/>
      <c r="B43" s="281"/>
      <c r="C43" s="271"/>
      <c r="D43" s="272"/>
      <c r="E43" s="272"/>
      <c r="F43" s="273"/>
    </row>
    <row r="44" spans="1:6">
      <c r="A44" s="85" t="s">
        <v>71</v>
      </c>
      <c r="B44" s="1032"/>
      <c r="C44" s="1033"/>
      <c r="D44" s="1033"/>
      <c r="E44" s="1033"/>
      <c r="F44" s="1034"/>
    </row>
    <row r="45" spans="1:6">
      <c r="A45" s="86" t="s">
        <v>34</v>
      </c>
      <c r="B45" s="1035"/>
      <c r="C45" s="1036"/>
      <c r="D45" s="1036"/>
      <c r="E45" s="1036"/>
      <c r="F45" s="1037"/>
    </row>
    <row r="46" spans="1:6">
      <c r="A46" s="86" t="s">
        <v>35</v>
      </c>
      <c r="B46" s="1039"/>
      <c r="C46" s="1036"/>
      <c r="D46" s="1036"/>
      <c r="E46" s="1036"/>
      <c r="F46" s="1037"/>
    </row>
    <row r="47" spans="1:6">
      <c r="A47" s="87"/>
      <c r="F47" s="88"/>
    </row>
    <row r="48" spans="1:6" ht="27.6">
      <c r="A48" s="1024" t="s">
        <v>36</v>
      </c>
      <c r="B48" s="1025"/>
      <c r="C48" s="89" t="s">
        <v>37</v>
      </c>
      <c r="D48" s="89" t="s">
        <v>38</v>
      </c>
      <c r="E48" s="89" t="s">
        <v>39</v>
      </c>
      <c r="F48" s="90" t="s">
        <v>40</v>
      </c>
    </row>
    <row r="49" spans="1:6" ht="14.4" thickBot="1">
      <c r="A49" s="1028"/>
      <c r="B49" s="1029"/>
      <c r="C49" s="241"/>
      <c r="D49" s="242"/>
      <c r="E49" s="242">
        <f>D49/12</f>
        <v>0</v>
      </c>
      <c r="F49" s="201">
        <f>ROUND(A49*C49*E49,0)</f>
        <v>0</v>
      </c>
    </row>
    <row r="50" spans="1:6">
      <c r="A50" s="270"/>
      <c r="B50" s="281"/>
      <c r="C50" s="271"/>
      <c r="D50" s="272"/>
      <c r="E50" s="272"/>
      <c r="F50" s="273"/>
    </row>
    <row r="51" spans="1:6">
      <c r="B51" s="92" t="s">
        <v>41</v>
      </c>
      <c r="C51" s="247">
        <f>C14+C21+C28+C35</f>
        <v>0</v>
      </c>
      <c r="E51" s="92" t="s">
        <v>42</v>
      </c>
      <c r="F51" s="274">
        <f>F14+F21+F28+F35+F42+F49</f>
        <v>0</v>
      </c>
    </row>
    <row r="52" spans="1:6">
      <c r="F52" s="16"/>
    </row>
    <row r="53" spans="1:6">
      <c r="A53" s="76" t="s">
        <v>117</v>
      </c>
      <c r="B53" s="247"/>
      <c r="F53" s="248"/>
    </row>
    <row r="54" spans="1:6">
      <c r="A54" s="249" t="s">
        <v>409</v>
      </c>
      <c r="D54" s="76"/>
      <c r="F54" s="16"/>
    </row>
    <row r="55" spans="1:6">
      <c r="A55" s="1052" t="s">
        <v>118</v>
      </c>
      <c r="B55" s="1053"/>
      <c r="C55" s="1053"/>
      <c r="D55" s="1053"/>
      <c r="E55" s="1052" t="s">
        <v>119</v>
      </c>
      <c r="F55" s="1053"/>
    </row>
    <row r="56" spans="1:6">
      <c r="A56" s="1054" t="s">
        <v>120</v>
      </c>
      <c r="B56" s="1055"/>
      <c r="C56" s="1055"/>
      <c r="D56" s="1056"/>
      <c r="E56" s="1159"/>
      <c r="F56" s="1160"/>
    </row>
    <row r="57" spans="1:6">
      <c r="A57" s="1054" t="s">
        <v>121</v>
      </c>
      <c r="B57" s="1055"/>
      <c r="C57" s="1055"/>
      <c r="D57" s="1056"/>
      <c r="E57" s="1159"/>
      <c r="F57" s="1160"/>
    </row>
    <row r="58" spans="1:6">
      <c r="A58" s="1054" t="s">
        <v>122</v>
      </c>
      <c r="B58" s="1055"/>
      <c r="C58" s="1055"/>
      <c r="D58" s="1056"/>
      <c r="E58" s="1159"/>
      <c r="F58" s="1160"/>
    </row>
    <row r="59" spans="1:6">
      <c r="A59" s="1054" t="s">
        <v>123</v>
      </c>
      <c r="B59" s="1055"/>
      <c r="C59" s="1055"/>
      <c r="D59" s="1056"/>
      <c r="E59" s="1159"/>
      <c r="F59" s="1160"/>
    </row>
    <row r="60" spans="1:6">
      <c r="A60" s="1054" t="s">
        <v>124</v>
      </c>
      <c r="B60" s="1055"/>
      <c r="C60" s="1055"/>
      <c r="D60" s="1056"/>
      <c r="E60" s="1159"/>
      <c r="F60" s="1160"/>
    </row>
    <row r="61" spans="1:6">
      <c r="A61" s="1054" t="s">
        <v>125</v>
      </c>
      <c r="B61" s="1055"/>
      <c r="C61" s="1055"/>
      <c r="D61" s="1056"/>
      <c r="E61" s="1159"/>
      <c r="F61" s="1160"/>
    </row>
    <row r="62" spans="1:6">
      <c r="A62" s="1054" t="s">
        <v>400</v>
      </c>
      <c r="B62" s="1055"/>
      <c r="C62" s="1055"/>
      <c r="D62" s="1056"/>
      <c r="E62" s="1159"/>
      <c r="F62" s="1160"/>
    </row>
    <row r="63" spans="1:6">
      <c r="A63" s="1054" t="s">
        <v>126</v>
      </c>
      <c r="B63" s="1055"/>
      <c r="C63" s="1055"/>
      <c r="D63" s="1056"/>
      <c r="E63" s="1159"/>
      <c r="F63" s="1160"/>
    </row>
    <row r="64" spans="1:6">
      <c r="E64" s="204" t="s">
        <v>127</v>
      </c>
      <c r="F64" s="248">
        <f>SUM(E56:F63)</f>
        <v>0</v>
      </c>
    </row>
    <row r="65" spans="1:13">
      <c r="F65" s="16"/>
    </row>
    <row r="66" spans="1:13">
      <c r="C66" s="250"/>
      <c r="E66" s="92" t="s">
        <v>43</v>
      </c>
      <c r="F66" s="205">
        <f>IF(F64=0,0,F64/F51)</f>
        <v>0</v>
      </c>
    </row>
    <row r="67" spans="1:13" ht="14.4" thickBot="1">
      <c r="A67" s="93"/>
      <c r="D67" s="250"/>
      <c r="E67" s="76"/>
      <c r="F67" s="16"/>
    </row>
    <row r="68" spans="1:13" ht="14.4" thickBot="1">
      <c r="C68" s="94"/>
      <c r="D68" s="95"/>
      <c r="E68" s="96" t="s">
        <v>401</v>
      </c>
      <c r="F68" s="251">
        <f>ROUND(F51+F64,0)</f>
        <v>0</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13">
      <c r="A130" s="76" t="s">
        <v>154</v>
      </c>
      <c r="F130" s="250"/>
    </row>
    <row r="132" spans="1:13">
      <c r="A132" s="213" t="s">
        <v>155</v>
      </c>
      <c r="B132" s="1061" t="s">
        <v>129</v>
      </c>
      <c r="C132" s="1062"/>
      <c r="D132" s="1062"/>
      <c r="E132" s="213"/>
      <c r="F132" s="254" t="s">
        <v>119</v>
      </c>
      <c r="H132" s="213" t="s">
        <v>155</v>
      </c>
      <c r="I132" s="1061" t="s">
        <v>129</v>
      </c>
      <c r="J132" s="1062"/>
      <c r="K132" s="1062"/>
      <c r="L132" s="213"/>
      <c r="M132" s="254" t="s">
        <v>119</v>
      </c>
    </row>
    <row r="133" spans="1:13" ht="14.4">
      <c r="A133" s="212"/>
      <c r="B133" s="1065"/>
      <c r="C133" s="1066"/>
      <c r="D133" s="1066"/>
      <c r="E133" s="1067"/>
      <c r="F133" s="255"/>
      <c r="H133" s="210" t="s">
        <v>156</v>
      </c>
      <c r="I133" s="1068" t="s">
        <v>157</v>
      </c>
      <c r="J133" s="1069"/>
      <c r="K133" s="1069"/>
      <c r="L133" s="1067"/>
      <c r="M133" s="256">
        <v>15000</v>
      </c>
    </row>
    <row r="134" spans="1:13" ht="14.4">
      <c r="A134" s="210"/>
      <c r="B134" s="1068"/>
      <c r="C134" s="1069"/>
      <c r="D134" s="1069"/>
      <c r="E134" s="1067"/>
      <c r="F134" s="255"/>
    </row>
    <row r="135" spans="1:13" ht="14.4" thickBot="1">
      <c r="F135" s="250"/>
    </row>
    <row r="136" spans="1:13" ht="14.4" thickBot="1">
      <c r="D136" s="94"/>
      <c r="E136" s="98" t="s">
        <v>50</v>
      </c>
      <c r="F136" s="251">
        <f>ROUND(SUM(F133:F134),0)</f>
        <v>0</v>
      </c>
    </row>
    <row r="137" spans="1:13" ht="14.4" thickBot="1"/>
    <row r="138" spans="1:13" ht="14.4" thickBot="1">
      <c r="D138" s="94"/>
      <c r="E138" s="96" t="s">
        <v>51</v>
      </c>
      <c r="F138" s="251">
        <f>ROUND(F68+F128+F136,0)</f>
        <v>0</v>
      </c>
    </row>
    <row r="140" spans="1:13">
      <c r="A140" s="76" t="s">
        <v>52</v>
      </c>
      <c r="B140" s="99"/>
      <c r="F140" s="250"/>
    </row>
    <row r="141" spans="1:13">
      <c r="B141" s="99"/>
    </row>
    <row r="142" spans="1:13">
      <c r="A142" s="76" t="s">
        <v>181</v>
      </c>
      <c r="F142" s="254" t="s">
        <v>53</v>
      </c>
    </row>
    <row r="143" spans="1:13">
      <c r="A143" s="100"/>
      <c r="B143" s="101"/>
      <c r="C143" s="102"/>
      <c r="D143" s="102"/>
      <c r="E143" s="103"/>
      <c r="F143" s="262"/>
    </row>
    <row r="144" spans="1:13">
      <c r="A144" s="104"/>
      <c r="B144" s="105"/>
      <c r="C144" s="97"/>
      <c r="D144" s="97"/>
      <c r="E144" s="106"/>
      <c r="F144" s="263"/>
    </row>
    <row r="145" spans="1:6">
      <c r="A145" s="104"/>
      <c r="B145" s="105"/>
      <c r="C145" s="97"/>
      <c r="D145" s="97"/>
      <c r="E145" s="106"/>
      <c r="F145" s="263"/>
    </row>
    <row r="146" spans="1:6">
      <c r="A146" s="104"/>
      <c r="B146" s="105"/>
      <c r="C146" s="97"/>
      <c r="D146" s="97"/>
      <c r="E146" s="106"/>
      <c r="F146" s="263"/>
    </row>
    <row r="147" spans="1:6">
      <c r="B147" s="264"/>
      <c r="F147" s="250"/>
    </row>
    <row r="148" spans="1:6" ht="14.4" thickBot="1">
      <c r="A148" s="107"/>
      <c r="E148" s="92" t="s">
        <v>158</v>
      </c>
      <c r="F148" s="265">
        <f>IF(F149=0,0,F149/F138)</f>
        <v>0</v>
      </c>
    </row>
    <row r="149" spans="1:6" ht="14.4" thickBot="1">
      <c r="A149" s="108"/>
      <c r="D149" s="94"/>
      <c r="E149" s="109" t="s">
        <v>54</v>
      </c>
      <c r="F149" s="251">
        <f>ROUND(SUM(F143:F146),0)</f>
        <v>0</v>
      </c>
    </row>
    <row r="150" spans="1:6">
      <c r="A150" s="108"/>
      <c r="F150" s="16"/>
    </row>
    <row r="151" spans="1:6" ht="14.4" thickBot="1"/>
    <row r="152" spans="1:6" ht="16.2" thickBot="1">
      <c r="E152" s="110" t="s">
        <v>72</v>
      </c>
      <c r="F152" s="266">
        <f>ROUND(F138+F149,0)</f>
        <v>0</v>
      </c>
    </row>
    <row r="154" spans="1:6">
      <c r="A154" s="267"/>
    </row>
    <row r="161" s="16" customFormat="1"/>
    <row r="162" s="16" customFormat="1"/>
    <row r="163" s="16" customFormat="1"/>
    <row r="164" s="16" customFormat="1"/>
    <row r="165" s="16" customFormat="1"/>
    <row r="166" s="16" customFormat="1"/>
    <row r="167" s="16" customFormat="1"/>
    <row r="168" s="16" customFormat="1"/>
    <row r="169" s="16" customFormat="1"/>
    <row r="170" s="16" customFormat="1"/>
  </sheetData>
  <mergeCells count="102">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 ref="A27:B27"/>
    <mergeCell ref="A28:B28"/>
    <mergeCell ref="B30:F30"/>
    <mergeCell ref="B31:F31"/>
    <mergeCell ref="B32:F32"/>
    <mergeCell ref="A34:B34"/>
    <mergeCell ref="H19:O20"/>
    <mergeCell ref="A20:B20"/>
    <mergeCell ref="A21:B21"/>
    <mergeCell ref="B23:F23"/>
    <mergeCell ref="B24:F24"/>
    <mergeCell ref="B25:F25"/>
    <mergeCell ref="B44:F44"/>
    <mergeCell ref="B45:F45"/>
    <mergeCell ref="B46:F46"/>
    <mergeCell ref="A48:B48"/>
    <mergeCell ref="A49:B49"/>
    <mergeCell ref="A55:D55"/>
    <mergeCell ref="E55:F55"/>
    <mergeCell ref="A35:B35"/>
    <mergeCell ref="B37:F37"/>
    <mergeCell ref="B38:F38"/>
    <mergeCell ref="B39:F39"/>
    <mergeCell ref="A41:B41"/>
    <mergeCell ref="A42:B42"/>
    <mergeCell ref="A59:D59"/>
    <mergeCell ref="E59:F59"/>
    <mergeCell ref="A60:D60"/>
    <mergeCell ref="E60:F60"/>
    <mergeCell ref="A61:D61"/>
    <mergeCell ref="E61:F61"/>
    <mergeCell ref="A56:D56"/>
    <mergeCell ref="E56:F56"/>
    <mergeCell ref="A57:D57"/>
    <mergeCell ref="E57:F57"/>
    <mergeCell ref="A58:D58"/>
    <mergeCell ref="E58:F58"/>
    <mergeCell ref="B76:D76"/>
    <mergeCell ref="I76:K76"/>
    <mergeCell ref="B77:D77"/>
    <mergeCell ref="B78:D78"/>
    <mergeCell ref="B79:D79"/>
    <mergeCell ref="B80:D80"/>
    <mergeCell ref="A62:D62"/>
    <mergeCell ref="E62:F62"/>
    <mergeCell ref="A63:D63"/>
    <mergeCell ref="E63:F63"/>
    <mergeCell ref="B75:D75"/>
    <mergeCell ref="I75:K75"/>
    <mergeCell ref="B89:D89"/>
    <mergeCell ref="B90:D90"/>
    <mergeCell ref="B95:D95"/>
    <mergeCell ref="I95:K95"/>
    <mergeCell ref="B96:D96"/>
    <mergeCell ref="I96:K96"/>
    <mergeCell ref="B85:D85"/>
    <mergeCell ref="I85:K85"/>
    <mergeCell ref="B86:D86"/>
    <mergeCell ref="I86:K86"/>
    <mergeCell ref="B87:D87"/>
    <mergeCell ref="B88:D88"/>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125:D125"/>
    <mergeCell ref="B132:D132"/>
    <mergeCell ref="I132:K132"/>
    <mergeCell ref="B133:E133"/>
    <mergeCell ref="I133:L133"/>
    <mergeCell ref="B134:E134"/>
    <mergeCell ref="B116:D116"/>
    <mergeCell ref="B117:D117"/>
    <mergeCell ref="B118:D118"/>
    <mergeCell ref="B123:D123"/>
    <mergeCell ref="I123:K123"/>
    <mergeCell ref="B124:D124"/>
    <mergeCell ref="I124:K124"/>
  </mergeCells>
  <pageMargins left="0.7" right="0.7" top="0.75" bottom="0.75" header="0.3" footer="0.3"/>
  <pageSetup scale="79" fitToHeight="0" orientation="portrait" r:id="rId1"/>
  <rowBreaks count="1" manualBreakCount="1">
    <brk id="5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t="str">
        <f>'Bdgt Justf B-2 Pg 2 '!B3</f>
        <v>ABC CBP</v>
      </c>
      <c r="C1" s="643"/>
      <c r="D1" s="643"/>
      <c r="E1" s="643"/>
      <c r="F1" s="643"/>
      <c r="G1" s="643"/>
      <c r="H1" s="740"/>
      <c r="I1" s="699"/>
      <c r="J1" s="741" t="s">
        <v>632</v>
      </c>
      <c r="K1" s="742" t="s">
        <v>616</v>
      </c>
    </row>
    <row r="2" spans="1:24" ht="18" customHeight="1">
      <c r="A2" s="743" t="s">
        <v>633</v>
      </c>
      <c r="B2" s="456" t="str">
        <f>'Bdgt Justf B-2 Pg 2 '!B4</f>
        <v>Best Ever HIV Program #2</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B-2 Pg 2 '!B8</f>
        <v>0</v>
      </c>
      <c r="B8" s="465">
        <f>'Bdgt Justf B-2 Pg 2 '!E12</f>
        <v>1</v>
      </c>
      <c r="C8" s="466">
        <v>20000</v>
      </c>
      <c r="D8" s="467">
        <f>IF(C8=0,0,C8/$K$8)</f>
        <v>0.25</v>
      </c>
      <c r="E8" s="466">
        <v>20000</v>
      </c>
      <c r="F8" s="467">
        <f>IF(E8=0,0,E8/$K$8)</f>
        <v>0.25</v>
      </c>
      <c r="G8" s="466">
        <v>20000</v>
      </c>
      <c r="H8" s="467">
        <f>IF(G8=0,0,G8/$K$8)</f>
        <v>0.25</v>
      </c>
      <c r="I8" s="466">
        <v>20000</v>
      </c>
      <c r="J8" s="467">
        <f t="shared" ref="J8" si="0">IF(I8=0,0,I8/$K$8)</f>
        <v>0.25</v>
      </c>
      <c r="K8" s="468">
        <f t="shared" ref="K8:K17" si="1">SUM(C8,E8,G8,I8)</f>
        <v>80000</v>
      </c>
      <c r="L8" s="808">
        <f>'Bdgt Justf B-1 Pg 2 '!F12</f>
        <v>40000</v>
      </c>
      <c r="M8" s="811" t="s">
        <v>713</v>
      </c>
    </row>
    <row r="9" spans="1:24" ht="19.5" customHeight="1">
      <c r="A9" s="464">
        <f>'Bdgt Justf B-2 Pg 2 '!B14</f>
        <v>0</v>
      </c>
      <c r="B9" s="465">
        <f>'Bdgt Justf B-2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B-2 Pg 2 '!B20</f>
        <v>0</v>
      </c>
      <c r="B10" s="465">
        <f>'Bdgt Justf B-2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B-2 Pg 2 '!B26</f>
        <v>0</v>
      </c>
      <c r="B11" s="465">
        <f>'Bdgt Justf B-2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B-2 Pg 2 '!B32</f>
        <v>0</v>
      </c>
      <c r="B12" s="465">
        <f>'Bdgt Justf B-2 Pg 2 '!E36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row>
    <row r="13" spans="1:24" ht="19.5" customHeight="1">
      <c r="A13" s="464">
        <f>'Bdgt Justf B-2 Pg 2 '!B38</f>
        <v>0</v>
      </c>
      <c r="B13" s="465">
        <f>'Bdgt Justf B-2 Pg 2 '!E42</f>
        <v>0</v>
      </c>
      <c r="C13" s="466"/>
      <c r="D13" s="467">
        <f t="shared" ref="D13:D16" si="5">IF(C13=0,0,C13/$K$12)</f>
        <v>0</v>
      </c>
      <c r="E13" s="466"/>
      <c r="F13" s="467">
        <f t="shared" ref="F13:F16" si="6">IF(E13=0,0,E13/$K$12)</f>
        <v>0</v>
      </c>
      <c r="G13" s="466"/>
      <c r="H13" s="467">
        <f t="shared" ref="H13:H16" si="7">IF(G13=0,0,G13/$K$12)</f>
        <v>0</v>
      </c>
      <c r="I13" s="466"/>
      <c r="J13" s="467">
        <f t="shared" ref="J13:J16" si="8">IF(I13=0,0,I13/$K$12)</f>
        <v>0</v>
      </c>
      <c r="K13" s="468">
        <f t="shared" ref="K13:K16" si="9">SUM(C13,E13,G13,I13)</f>
        <v>0</v>
      </c>
      <c r="L13" s="808">
        <f>'Bdgt Justf B-1 Pg 2 '!F42</f>
        <v>0</v>
      </c>
      <c r="M13" s="817" t="s">
        <v>722</v>
      </c>
    </row>
    <row r="14" spans="1:24" ht="19.5" customHeight="1">
      <c r="A14" s="464">
        <f>'Bdgt Justf B-2 Pg 2 '!B44</f>
        <v>0</v>
      </c>
      <c r="B14" s="465">
        <f>'Bdgt Justf B-2 Pg 2 '!E48</f>
        <v>0</v>
      </c>
      <c r="C14" s="466"/>
      <c r="D14" s="467">
        <f t="shared" si="5"/>
        <v>0</v>
      </c>
      <c r="E14" s="466"/>
      <c r="F14" s="467">
        <f t="shared" si="6"/>
        <v>0</v>
      </c>
      <c r="G14" s="466"/>
      <c r="H14" s="467">
        <f t="shared" si="7"/>
        <v>0</v>
      </c>
      <c r="I14" s="466"/>
      <c r="J14" s="467">
        <f t="shared" si="8"/>
        <v>0</v>
      </c>
      <c r="K14" s="468">
        <f t="shared" si="9"/>
        <v>0</v>
      </c>
      <c r="L14" s="808">
        <f>'Bdgt Justf B-1 Pg 2 '!F48</f>
        <v>0</v>
      </c>
      <c r="M14" s="809"/>
    </row>
    <row r="15" spans="1:24" ht="19.5" customHeight="1">
      <c r="A15" s="464">
        <f>'Bdgt Justf B-2 Pg 2 '!B50</f>
        <v>0</v>
      </c>
      <c r="B15" s="465">
        <f>'Bdgt Justf B-2 Pg 2 '!E54</f>
        <v>0</v>
      </c>
      <c r="C15" s="466"/>
      <c r="D15" s="467">
        <f t="shared" si="5"/>
        <v>0</v>
      </c>
      <c r="E15" s="466"/>
      <c r="F15" s="467">
        <f t="shared" si="6"/>
        <v>0</v>
      </c>
      <c r="G15" s="466"/>
      <c r="H15" s="467">
        <f t="shared" si="7"/>
        <v>0</v>
      </c>
      <c r="I15" s="466"/>
      <c r="J15" s="467">
        <f t="shared" si="8"/>
        <v>0</v>
      </c>
      <c r="K15" s="468">
        <f t="shared" si="9"/>
        <v>0</v>
      </c>
      <c r="L15" s="808">
        <f>'Bdgt Justf B-1 Pg 2 '!F54</f>
        <v>0</v>
      </c>
      <c r="M15" s="809"/>
    </row>
    <row r="16" spans="1:24" ht="19.5" customHeight="1">
      <c r="A16" s="464">
        <f>'Bdgt Justf B-2 Pg 2 '!B56</f>
        <v>0</v>
      </c>
      <c r="B16" s="465">
        <f>'Bdgt Justf B-2 Pg 2 '!E60</f>
        <v>0</v>
      </c>
      <c r="C16" s="466"/>
      <c r="D16" s="467">
        <f t="shared" si="5"/>
        <v>0</v>
      </c>
      <c r="E16" s="466"/>
      <c r="F16" s="467">
        <f t="shared" si="6"/>
        <v>0</v>
      </c>
      <c r="G16" s="466"/>
      <c r="H16" s="467">
        <f t="shared" si="7"/>
        <v>0</v>
      </c>
      <c r="I16" s="466"/>
      <c r="J16" s="467">
        <f t="shared" si="8"/>
        <v>0</v>
      </c>
      <c r="K16" s="468">
        <f t="shared" si="9"/>
        <v>0</v>
      </c>
      <c r="L16" s="808">
        <f>'Bdgt Justf B-1 Pg 2 '!F60</f>
        <v>0</v>
      </c>
      <c r="M16" s="809"/>
    </row>
    <row r="17" spans="1:20" ht="19.5" customHeight="1" thickBot="1">
      <c r="A17" s="469">
        <f>'Bdgt Justf B-2 Pg 2 '!B62</f>
        <v>0</v>
      </c>
      <c r="B17" s="470">
        <f>'Bdgt Justf B-2 Pg 2 '!E66</f>
        <v>0</v>
      </c>
      <c r="C17" s="471"/>
      <c r="D17" s="472">
        <f>IF(C17=0,0,C17/$K$17)</f>
        <v>0</v>
      </c>
      <c r="E17" s="471"/>
      <c r="F17" s="472">
        <f>IF(E17=0,0,E17/$K$17)</f>
        <v>0</v>
      </c>
      <c r="G17" s="471"/>
      <c r="H17" s="472">
        <f>IF(G17=0,0,G17/$K$17)</f>
        <v>0</v>
      </c>
      <c r="I17" s="471"/>
      <c r="J17" s="472">
        <f t="shared" ref="J17" si="10">IF(I17=0,0,I17/$K$17)</f>
        <v>0</v>
      </c>
      <c r="K17" s="471">
        <f t="shared" si="1"/>
        <v>0</v>
      </c>
      <c r="L17" s="808">
        <f>'Bdgt Justf B-1 Pg 2 '!F66</f>
        <v>0</v>
      </c>
      <c r="M17" s="809"/>
    </row>
    <row r="18" spans="1:20" s="458" customFormat="1" ht="19.5" customHeight="1" thickTop="1">
      <c r="A18" s="694" t="s">
        <v>638</v>
      </c>
      <c r="B18" s="473">
        <f>SUM(B8:B17)</f>
        <v>1</v>
      </c>
      <c r="C18" s="474">
        <f>SUM(C8:C17)</f>
        <v>20000</v>
      </c>
      <c r="D18" s="475">
        <f>IF(C18=0,0,C18/$K$18)</f>
        <v>0.25</v>
      </c>
      <c r="E18" s="474">
        <f t="shared" ref="E18" si="11">SUM(E8:E17)</f>
        <v>20000</v>
      </c>
      <c r="F18" s="475">
        <f>IF(E18=0,0,E18/$K$18)</f>
        <v>0.25</v>
      </c>
      <c r="G18" s="474">
        <f t="shared" ref="G18" si="12">SUM(G8:G17)</f>
        <v>20000</v>
      </c>
      <c r="H18" s="475">
        <f>IF(G18=0,0,G18/$K$18)</f>
        <v>0.25</v>
      </c>
      <c r="I18" s="474">
        <f t="shared" ref="I18" si="13">SUM(I8:I17)</f>
        <v>20000</v>
      </c>
      <c r="J18" s="475">
        <f t="shared" ref="J18" si="14">IF(I18=0,0,I18/$K$18)</f>
        <v>0.25</v>
      </c>
      <c r="K18" s="474">
        <f>SUM(K8:K17)</f>
        <v>80000</v>
      </c>
      <c r="L18" s="812">
        <f>'Bdgt Justf B-1 Pg 2 '!F69</f>
        <v>40000</v>
      </c>
      <c r="M18" s="813"/>
    </row>
    <row r="19" spans="1:20" ht="19.5" customHeight="1" thickBot="1">
      <c r="A19" s="767" t="s">
        <v>159</v>
      </c>
      <c r="B19" s="770">
        <f>'Bdgt Justf B-2 Pg 2 '!F82</f>
        <v>0.29899999999999999</v>
      </c>
      <c r="C19" s="772">
        <f>ROUND(C18*$B$19,0)</f>
        <v>5980</v>
      </c>
      <c r="D19" s="759">
        <f>IF(C19=0,0,C19/$K$19)</f>
        <v>0.25</v>
      </c>
      <c r="E19" s="760">
        <f t="shared" ref="E19" si="15">ROUND(E18*$B$19,0)</f>
        <v>5980</v>
      </c>
      <c r="F19" s="759">
        <f>IF(E19=0,0,E19/$K$19)</f>
        <v>0.25</v>
      </c>
      <c r="G19" s="760">
        <f t="shared" ref="G19" si="16">ROUND(G18*$B$19,0)</f>
        <v>5980</v>
      </c>
      <c r="H19" s="759">
        <f>IF(G19=0,0,G19/$K$19)</f>
        <v>0.25</v>
      </c>
      <c r="I19" s="760">
        <f t="shared" ref="I19" si="17">ROUND(I18*$B$19,0)</f>
        <v>5980</v>
      </c>
      <c r="J19" s="759">
        <f t="shared" ref="J19" si="18">IF(I19=0,0,I19/$K$19)</f>
        <v>0.25</v>
      </c>
      <c r="K19" s="760">
        <f>SUM(C19,E19,G19,I19)</f>
        <v>23920</v>
      </c>
      <c r="L19" s="808">
        <f>'Bdgt Justf B-1 Pg 2 '!F80</f>
        <v>11960</v>
      </c>
      <c r="M19" s="810"/>
    </row>
    <row r="20" spans="1:20" s="458" customFormat="1" ht="19.5" customHeight="1" thickBot="1">
      <c r="A20" s="768" t="s">
        <v>16</v>
      </c>
      <c r="B20" s="771"/>
      <c r="C20" s="761">
        <f>SUM(C18:C19)</f>
        <v>25980</v>
      </c>
      <c r="D20" s="762">
        <f>IF(C20=0,0,C20/$K$20)</f>
        <v>0.25</v>
      </c>
      <c r="E20" s="769">
        <f t="shared" ref="E20" si="19">SUM(E18:E19)</f>
        <v>25980</v>
      </c>
      <c r="F20" s="762">
        <f>IF(E20=0,0,E20/$K$20)</f>
        <v>0.25</v>
      </c>
      <c r="G20" s="769">
        <f t="shared" ref="G20" si="20">SUM(G18:G19)</f>
        <v>25980</v>
      </c>
      <c r="H20" s="762">
        <f>IF(G20=0,0,G20/$K$20)</f>
        <v>0.25</v>
      </c>
      <c r="I20" s="769">
        <f t="shared" ref="I20" si="21">SUM(I18:I19)</f>
        <v>25980</v>
      </c>
      <c r="J20" s="762">
        <f t="shared" ref="J20" si="22">IF(I20=0,0,I20/$K$20)</f>
        <v>0.25</v>
      </c>
      <c r="K20" s="763">
        <f>SUM(K18:K19)</f>
        <v>103920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3">IF(I23=0,0,I23/$K$23)</f>
        <v>0</v>
      </c>
      <c r="K23" s="468"/>
      <c r="L23" s="451">
        <f>'Bdgt Justf B-2 Pg 2 '!F96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c r="L24" s="451">
        <f>'Bdgt Justf B-2 Pg 2 '!F106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B-2 Pg 2 '!F116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B-2 Pg 2 '!F125</f>
        <v>0</v>
      </c>
    </row>
    <row r="27" spans="1:20" ht="15" customHeight="1">
      <c r="A27" s="1070" t="s">
        <v>25</v>
      </c>
      <c r="B27" s="1071"/>
      <c r="C27" s="482"/>
      <c r="D27" s="483"/>
      <c r="E27" s="482"/>
      <c r="F27" s="483"/>
      <c r="G27" s="482"/>
      <c r="H27" s="483"/>
      <c r="I27" s="482"/>
      <c r="J27" s="483"/>
      <c r="K27" s="468"/>
    </row>
    <row r="28" spans="1:20" ht="15" customHeight="1">
      <c r="A28" s="484">
        <f>'Bdgt Justf B-2 Pg 2 '!A130</f>
        <v>0</v>
      </c>
      <c r="B28" s="481"/>
      <c r="C28" s="482"/>
      <c r="D28" s="483">
        <f>IF(C28=0,0,C28/$K$28)</f>
        <v>0</v>
      </c>
      <c r="E28" s="482"/>
      <c r="F28" s="483">
        <f>IF(E28=0,0,E28/$K$28)</f>
        <v>0</v>
      </c>
      <c r="G28" s="482"/>
      <c r="H28" s="483">
        <f>IF(G28=0,0,G28/$K$28)</f>
        <v>0</v>
      </c>
      <c r="I28" s="482"/>
      <c r="J28" s="483">
        <f>IF(I28=0,0,I28/$K$28)</f>
        <v>0</v>
      </c>
      <c r="K28" s="468">
        <f>SUM(C28,E28,G28,I28)</f>
        <v>0</v>
      </c>
      <c r="L28" s="451">
        <f>'Bdgt Justf B-2 Pg 2 '!F130</f>
        <v>0</v>
      </c>
    </row>
    <row r="29" spans="1:20" ht="15" customHeight="1">
      <c r="A29" s="484">
        <f>'Bdgt Justf B-2 Pg 2 '!A131</f>
        <v>0</v>
      </c>
      <c r="B29" s="481"/>
      <c r="C29" s="482"/>
      <c r="D29" s="483">
        <f>IF(C29=0,0,C29/$K$29)</f>
        <v>0</v>
      </c>
      <c r="E29" s="482"/>
      <c r="F29" s="483">
        <f>IF(E29=0,0,E29/$K$29)</f>
        <v>0</v>
      </c>
      <c r="G29" s="482"/>
      <c r="H29" s="483">
        <f>IF(G29=0,0,G29/$K$29)</f>
        <v>0</v>
      </c>
      <c r="I29" s="482"/>
      <c r="J29" s="483">
        <f>IF(I29=0,0,I29/$K$29)</f>
        <v>0</v>
      </c>
      <c r="K29" s="468">
        <f>SUM(C29,E29,G29,I29)</f>
        <v>0</v>
      </c>
      <c r="L29" s="451">
        <f>'Bdgt Justf B-2 Pg 2 '!F131</f>
        <v>0</v>
      </c>
    </row>
    <row r="30" spans="1:20" ht="15" hidden="1" customHeight="1">
      <c r="A30" s="484">
        <f>'Bdgt Justf B-2 Pg 2 '!A132</f>
        <v>0</v>
      </c>
      <c r="B30" s="481"/>
      <c r="C30" s="482"/>
      <c r="D30" s="483">
        <f>IF(C30=0,0,C30/$K$30)</f>
        <v>0</v>
      </c>
      <c r="E30" s="482"/>
      <c r="F30" s="483">
        <f>IF(E30=0,0,E30/$K$30)</f>
        <v>0</v>
      </c>
      <c r="G30" s="482"/>
      <c r="H30" s="483">
        <f>IF(G30=0,0,G30/$K$30)</f>
        <v>0</v>
      </c>
      <c r="I30" s="482"/>
      <c r="J30" s="483">
        <f>IF(I30=0,0,I30/$K$30)</f>
        <v>0</v>
      </c>
      <c r="K30" s="468">
        <f>SUM(C30,E30,G30,I30)</f>
        <v>0</v>
      </c>
      <c r="L30" s="451">
        <f>'Bdgt Justf B-2 Pg 2 '!F132</f>
        <v>0</v>
      </c>
    </row>
    <row r="31" spans="1:20" ht="15" hidden="1" customHeight="1">
      <c r="A31" s="484">
        <f>'Bdgt Justf B-2 Pg 2 '!A133</f>
        <v>0</v>
      </c>
      <c r="B31" s="481"/>
      <c r="C31" s="482"/>
      <c r="D31" s="483">
        <f>IF(C31=0,0,C31/$K$31)</f>
        <v>0</v>
      </c>
      <c r="E31" s="482"/>
      <c r="F31" s="483">
        <f>IF(E31=0,0,E31/$K$31)</f>
        <v>0</v>
      </c>
      <c r="G31" s="482"/>
      <c r="H31" s="483">
        <f>IF(G31=0,0,G31/$K$31)</f>
        <v>0</v>
      </c>
      <c r="I31" s="482"/>
      <c r="J31" s="483">
        <f>IF(I31=0,0,I31/$K$31)</f>
        <v>0</v>
      </c>
      <c r="K31" s="468">
        <f>SUM(C31,E31,G31,I31)</f>
        <v>0</v>
      </c>
      <c r="L31" s="451">
        <f>'Bdgt Justf B-2 Pg 2 '!F133</f>
        <v>0</v>
      </c>
    </row>
    <row r="32" spans="1:20" ht="15" customHeight="1">
      <c r="A32" s="1076" t="s">
        <v>126</v>
      </c>
      <c r="B32" s="1077"/>
      <c r="C32" s="482"/>
      <c r="D32" s="483"/>
      <c r="E32" s="482"/>
      <c r="F32" s="483"/>
      <c r="G32" s="482"/>
      <c r="H32" s="483"/>
      <c r="I32" s="482"/>
      <c r="J32" s="483"/>
      <c r="K32" s="468"/>
    </row>
    <row r="33" spans="1:15" ht="15" customHeight="1">
      <c r="A33" s="484">
        <f>'Bdgt Justf B-2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B-2 Pg 2 '!F139</f>
        <v>0</v>
      </c>
    </row>
    <row r="34" spans="1:15" ht="15" customHeight="1" thickBot="1">
      <c r="A34" s="756">
        <f>'Bdgt Justf B-2 Pg 2 '!A140</f>
        <v>0</v>
      </c>
      <c r="B34" s="757"/>
      <c r="C34" s="758"/>
      <c r="D34" s="759">
        <f>IF(C34=0,0,C34/$K$34)</f>
        <v>0</v>
      </c>
      <c r="E34" s="758"/>
      <c r="F34" s="759">
        <f>IF(E34=0,0,E34/$K$34)</f>
        <v>0</v>
      </c>
      <c r="G34" s="758"/>
      <c r="H34" s="759">
        <f>IF(G34=0,0,G34/$K$34)</f>
        <v>0</v>
      </c>
      <c r="I34" s="758"/>
      <c r="J34" s="759">
        <f>IF(I34=0,0,I34/$K$34)</f>
        <v>0</v>
      </c>
      <c r="K34" s="760">
        <f>SUM(C34,E34,G34,I34)</f>
        <v>0</v>
      </c>
      <c r="L34" s="451">
        <f>'Bdgt Justf B-2 Pg 2 '!F140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4">IF(I35=0,0,I35/$K$35)</f>
        <v>0</v>
      </c>
      <c r="K35" s="763">
        <f>SUM(K23:K34)</f>
        <v>0</v>
      </c>
      <c r="L35" s="476">
        <f>'Bdgt Justf B-2 Pg 2 '!F146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25980</v>
      </c>
      <c r="D37" s="483">
        <f>IF(C37=0,0,C37/$K$37)</f>
        <v>0.25</v>
      </c>
      <c r="E37" s="493">
        <f>SUM(E20,E35)</f>
        <v>25980</v>
      </c>
      <c r="F37" s="483">
        <f>IF(E37=0,0,E37/$K$37)</f>
        <v>0.25</v>
      </c>
      <c r="G37" s="493">
        <f>SUM(G20,G35)</f>
        <v>25980</v>
      </c>
      <c r="H37" s="483">
        <f>IF(G37=0,0,G37/$K$37)</f>
        <v>0.25</v>
      </c>
      <c r="I37" s="493">
        <f>SUM(I20,I35)</f>
        <v>25980</v>
      </c>
      <c r="J37" s="483">
        <f t="shared" ref="J37" si="25">IF(I37=0,0,I37/$K$37)</f>
        <v>0.25</v>
      </c>
      <c r="K37" s="468">
        <f>SUM(C37,E37,G37,I37)</f>
        <v>103920</v>
      </c>
      <c r="L37" s="451">
        <f>'Bdgt Justf B-2 Pg 2 '!F148</f>
        <v>103920</v>
      </c>
    </row>
    <row r="38" spans="1:15" ht="18.75" customHeight="1" thickBot="1">
      <c r="A38" s="494" t="s">
        <v>9</v>
      </c>
      <c r="B38" s="495">
        <f>K38/K37</f>
        <v>0.15</v>
      </c>
      <c r="C38" s="486">
        <f>ROUND(C37*$M$38,0)</f>
        <v>3897</v>
      </c>
      <c r="D38" s="487">
        <f>IF(C38=0,0,C38/$K$38)</f>
        <v>0.25</v>
      </c>
      <c r="E38" s="486">
        <f>ROUND(E37*$M$38,0)</f>
        <v>3897</v>
      </c>
      <c r="F38" s="487">
        <f>IF(E38=0,0,E38/$K$38)</f>
        <v>0.25</v>
      </c>
      <c r="G38" s="486">
        <f>ROUND(G37*$M$38,0)</f>
        <v>3897</v>
      </c>
      <c r="H38" s="487">
        <f>IF(G38=0,0,G38/$K$38)</f>
        <v>0.25</v>
      </c>
      <c r="I38" s="486">
        <f>ROUND(I37*$M$38,0)</f>
        <v>3897</v>
      </c>
      <c r="J38" s="487">
        <f t="shared" ref="J38" si="26">IF(I38=0,0,I38/$K$38)</f>
        <v>0.25</v>
      </c>
      <c r="K38" s="488">
        <f>SUM(C38,E38,G38,I38)</f>
        <v>15588</v>
      </c>
      <c r="L38" s="451">
        <f>'Bdgt Justf B-2 Pg 2 '!F157</f>
        <v>15588</v>
      </c>
      <c r="M38" s="496">
        <f>'Bdgt Justf B-2 Pg 2 '!F156</f>
        <v>0.15</v>
      </c>
    </row>
    <row r="39" spans="1:15" s="458" customFormat="1" ht="18.75" customHeight="1" thickBot="1">
      <c r="A39" s="1078" t="s">
        <v>7</v>
      </c>
      <c r="B39" s="1079"/>
      <c r="C39" s="761">
        <f>SUM(C37:C38)</f>
        <v>29877</v>
      </c>
      <c r="D39" s="762">
        <f>IF(C39=0,0,C39/$K$39)</f>
        <v>0.25</v>
      </c>
      <c r="E39" s="761">
        <f t="shared" ref="E39" si="27">SUM(E37:E38)</f>
        <v>29877</v>
      </c>
      <c r="F39" s="762">
        <f>IF(E39=0,0,E39/$K$39)</f>
        <v>0.25</v>
      </c>
      <c r="G39" s="761">
        <f t="shared" ref="G39" si="28">SUM(G37:G38)</f>
        <v>29877</v>
      </c>
      <c r="H39" s="762">
        <f>IF(G39=0,0,G39/$K$39)</f>
        <v>0.25</v>
      </c>
      <c r="I39" s="761">
        <f t="shared" ref="I39" si="29">SUM(I37:I38)</f>
        <v>29877</v>
      </c>
      <c r="J39" s="762">
        <f t="shared" ref="J39" si="30">IF(I39=0,0,I39/$K$39)</f>
        <v>0.25</v>
      </c>
      <c r="K39" s="763">
        <f>+K37+K38</f>
        <v>119508</v>
      </c>
      <c r="L39" s="476">
        <f>'Bdgt Justf B-2 Pg 2 '!F159</f>
        <v>119508</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31">C43</f>
        <v>#DIV/0!</v>
      </c>
      <c r="D53" s="514"/>
      <c r="E53" s="517" t="e">
        <f t="shared" ref="E53" si="32">E43</f>
        <v>#DIV/0!</v>
      </c>
      <c r="F53" s="514"/>
      <c r="G53" s="517" t="e">
        <f t="shared" ref="G53" si="33">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4">C53-C51</f>
        <v>#DIV/0!</v>
      </c>
      <c r="D55" s="514"/>
      <c r="E55" s="518" t="e">
        <f t="shared" ref="E55" si="35">E53-E51</f>
        <v>#DIV/0!</v>
      </c>
      <c r="F55" s="514"/>
      <c r="G55" s="518" t="e">
        <f t="shared" ref="G55" si="36">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B19">
    <cfRule type="cellIs" dxfId="65" priority="2" operator="greaterThan">
      <formula>0.301</formula>
    </cfRule>
  </conditionalFormatting>
  <conditionalFormatting sqref="B38 M38">
    <cfRule type="cellIs" dxfId="64" priority="1" operator="greaterThan">
      <formula>0.151</formula>
    </cfRule>
  </conditionalFormatting>
  <conditionalFormatting sqref="C55 E55 G55 I55">
    <cfRule type="cellIs" dxfId="63" priority="3" operator="lessThan">
      <formula>0</formula>
    </cfRule>
    <cfRule type="cellIs" dxfId="62"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16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1600-000001000000}">
          <x14:formula1>
            <xm:f>'S:\HHS\DEAN\App B Workgroup Folder 2017-18\[NEW_DRAFT_AppendixB-BudgetTemplate_NonBHS.xlsx]DROPDOWN HHS Service Modes'!#REF!</xm:f>
          </x14:formula1>
          <xm:sqref>C6:J6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168"/>
  <sheetViews>
    <sheetView showGridLines="0" view="pageBreakPreview" zoomScale="86" zoomScaleNormal="120" zoomScaleSheetLayoutView="86" workbookViewId="0">
      <selection activeCell="I10"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t="s">
        <v>661</v>
      </c>
      <c r="C3" s="570"/>
      <c r="D3" s="571"/>
      <c r="E3" s="773" t="s">
        <v>632</v>
      </c>
      <c r="F3" s="774" t="s">
        <v>616</v>
      </c>
    </row>
    <row r="4" spans="1:15" ht="14.4">
      <c r="A4" s="569" t="s">
        <v>395</v>
      </c>
      <c r="B4" s="677" t="s">
        <v>724</v>
      </c>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v>80000</v>
      </c>
      <c r="C12" s="564">
        <v>1</v>
      </c>
      <c r="D12" s="565">
        <v>12</v>
      </c>
      <c r="E12" s="566">
        <f>(D12/12)*C12</f>
        <v>1</v>
      </c>
      <c r="F12" s="567">
        <f>ROUND(B12*E12,0)</f>
        <v>80000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1</v>
      </c>
      <c r="D67" s="581" t="s">
        <v>568</v>
      </c>
      <c r="E67" s="583">
        <f>SUM(E12,E18,E24,E30,E36,E42)</f>
        <v>1</v>
      </c>
    </row>
    <row r="68" spans="1:8">
      <c r="F68" s="574"/>
    </row>
    <row r="69" spans="1:8">
      <c r="A69" s="573" t="s">
        <v>117</v>
      </c>
      <c r="B69" s="584"/>
      <c r="E69" s="581" t="s">
        <v>42</v>
      </c>
      <c r="F69" s="585">
        <f>F12+F18+F24+F30+F36+F42</f>
        <v>80000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6120</v>
      </c>
      <c r="F72" s="1128"/>
      <c r="G72" s="587">
        <v>7.6499999999999999E-2</v>
      </c>
      <c r="H72" s="680" t="s">
        <v>438</v>
      </c>
    </row>
    <row r="73" spans="1:8">
      <c r="A73" s="654"/>
      <c r="B73" s="562"/>
      <c r="C73" s="1121" t="s">
        <v>121</v>
      </c>
      <c r="D73" s="1121"/>
      <c r="E73" s="1127">
        <f t="shared" si="0"/>
        <v>3840</v>
      </c>
      <c r="F73" s="1128"/>
      <c r="G73" s="587">
        <v>4.8000000000000001E-2</v>
      </c>
    </row>
    <row r="74" spans="1:8">
      <c r="A74" s="654"/>
      <c r="B74" s="562"/>
      <c r="C74" s="1121" t="s">
        <v>122</v>
      </c>
      <c r="D74" s="1121"/>
      <c r="E74" s="1127">
        <f t="shared" si="0"/>
        <v>11399.999999999998</v>
      </c>
      <c r="F74" s="1128"/>
      <c r="G74" s="587">
        <v>0.14249999999999999</v>
      </c>
    </row>
    <row r="75" spans="1:8">
      <c r="A75" s="654"/>
      <c r="B75" s="562"/>
      <c r="C75" s="1121" t="s">
        <v>123</v>
      </c>
      <c r="D75" s="1121"/>
      <c r="E75" s="1127">
        <f t="shared" si="0"/>
        <v>800</v>
      </c>
      <c r="F75" s="1128"/>
      <c r="G75" s="587">
        <v>0.01</v>
      </c>
    </row>
    <row r="76" spans="1:8">
      <c r="A76" s="654"/>
      <c r="B76" s="562"/>
      <c r="C76" s="1121" t="s">
        <v>124</v>
      </c>
      <c r="D76" s="1121"/>
      <c r="E76" s="1127">
        <f t="shared" si="0"/>
        <v>1760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23920</v>
      </c>
      <c r="G80" s="587">
        <f>SUM(G72:G79)</f>
        <v>0.29900000000000004</v>
      </c>
    </row>
    <row r="81" spans="1:14" ht="7.5" customHeight="1">
      <c r="F81" s="574"/>
    </row>
    <row r="82" spans="1:14">
      <c r="C82" s="589"/>
      <c r="E82" s="581" t="s">
        <v>43</v>
      </c>
      <c r="F82" s="647">
        <f>IF(F80=0,0,F80/F69)</f>
        <v>0.29899999999999999</v>
      </c>
      <c r="H82" s="680" t="s">
        <v>440</v>
      </c>
    </row>
    <row r="83" spans="1:14" ht="9.9" customHeight="1" thickBot="1">
      <c r="A83" s="457"/>
      <c r="D83" s="590"/>
      <c r="E83" s="573"/>
      <c r="F83" s="574"/>
    </row>
    <row r="84" spans="1:14" ht="14.4" thickBot="1">
      <c r="C84" s="591"/>
      <c r="D84" s="592"/>
      <c r="E84" s="593" t="s">
        <v>401</v>
      </c>
      <c r="F84" s="594">
        <f>ROUND(F69+F80,0)</f>
        <v>103920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8.2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103920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15588</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f>F157/F148</f>
        <v>0.15</v>
      </c>
      <c r="H156" s="661" t="s">
        <v>613</v>
      </c>
    </row>
    <row r="157" spans="1:8" ht="14.4" thickBot="1">
      <c r="A157" s="628"/>
      <c r="D157" s="591"/>
      <c r="E157" s="629" t="s">
        <v>54</v>
      </c>
      <c r="F157" s="594">
        <f>ROUND(SUM(F152:F154),0)</f>
        <v>15588</v>
      </c>
    </row>
    <row r="158" spans="1:8" ht="10.5" customHeight="1" thickBot="1">
      <c r="A158" s="628"/>
      <c r="F158" s="574"/>
    </row>
    <row r="159" spans="1:8" ht="16.2" thickBot="1">
      <c r="E159" s="630" t="s">
        <v>72</v>
      </c>
      <c r="F159" s="631">
        <f>ROUND(F148+F157,0)</f>
        <v>119508</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61" priority="2" operator="greaterThan">
      <formula>0.3</formula>
    </cfRule>
  </conditionalFormatting>
  <conditionalFormatting sqref="F156">
    <cfRule type="cellIs" dxfId="60"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rowBreaks count="1" manualBreakCount="1">
    <brk id="37" max="5" man="1"/>
  </rowBreaks>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37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f>'Bdgt Justf B-1a Pg 2 '!B3</f>
        <v>0</v>
      </c>
      <c r="C1" s="643"/>
      <c r="D1" s="643"/>
      <c r="E1" s="643"/>
      <c r="F1" s="643"/>
      <c r="G1" s="643"/>
      <c r="H1" s="740"/>
      <c r="I1" s="699"/>
      <c r="J1" s="741" t="s">
        <v>632</v>
      </c>
      <c r="K1" s="742" t="s">
        <v>615</v>
      </c>
    </row>
    <row r="2" spans="1:24" ht="18" customHeight="1">
      <c r="A2" s="743" t="s">
        <v>633</v>
      </c>
      <c r="B2" s="456">
        <f>'Bdgt Justf B-1a Pg 2 '!B4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B-1a Pg 2 '!B8</f>
        <v>0</v>
      </c>
      <c r="B8" s="465">
        <f>'Bdgt Justf B-1a Pg 2 '!E12</f>
        <v>0</v>
      </c>
      <c r="C8" s="466"/>
      <c r="D8" s="467">
        <f>IF(C8=0,0,C8/$K$8)</f>
        <v>0</v>
      </c>
      <c r="E8" s="466"/>
      <c r="F8" s="467">
        <f>IF(E8=0,0,E8/$K$8)</f>
        <v>0</v>
      </c>
      <c r="G8" s="466">
        <v>44000</v>
      </c>
      <c r="H8" s="467">
        <f>IF(G8=0,0,G8/$K$8)</f>
        <v>1</v>
      </c>
      <c r="I8" s="466"/>
      <c r="J8" s="467">
        <f t="shared" ref="J8" si="0">IF(I8=0,0,I8/$K$8)</f>
        <v>0</v>
      </c>
      <c r="K8" s="468">
        <f t="shared" ref="K8:K17" si="1">SUM(C8,E8,G8,I8)</f>
        <v>44000</v>
      </c>
      <c r="L8" s="808">
        <f>'Bdgt Justf B-1 Pg 2 '!F12</f>
        <v>40000</v>
      </c>
      <c r="M8" s="811" t="s">
        <v>713</v>
      </c>
    </row>
    <row r="9" spans="1:24" ht="19.5" customHeight="1">
      <c r="A9" s="464">
        <f>'Bdgt Justf B-1a Pg 2 '!B14</f>
        <v>0</v>
      </c>
      <c r="B9" s="465">
        <f>'Bdgt Justf B-1a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B-1a Pg 2 '!B20</f>
        <v>0</v>
      </c>
      <c r="B10" s="465">
        <f>'Bdgt Justf B-1a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B-1a Pg 2 '!B26</f>
        <v>0</v>
      </c>
      <c r="B11" s="465">
        <f>'Bdgt Justf B-1a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B-1a Pg 2 '!B32</f>
        <v>0</v>
      </c>
      <c r="B12" s="465">
        <f>'Bdgt Justf B-1a Pg 2 '!E36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row>
    <row r="13" spans="1:24" ht="19.5" customHeight="1">
      <c r="A13" s="464">
        <f>'Bdgt Justf B-1a Pg 2 '!B38</f>
        <v>0</v>
      </c>
      <c r="B13" s="465">
        <f>'Bdgt Justf B-1a Pg 2 '!E42</f>
        <v>0</v>
      </c>
      <c r="C13" s="466"/>
      <c r="D13" s="467">
        <f>IF(C13=0,0,C13/$K$12)</f>
        <v>0</v>
      </c>
      <c r="E13" s="466"/>
      <c r="F13" s="467">
        <f>IF(E13=0,0,E13/$K$12)</f>
        <v>0</v>
      </c>
      <c r="G13" s="466"/>
      <c r="H13" s="467">
        <f>IF(G13=0,0,G13/$K$12)</f>
        <v>0</v>
      </c>
      <c r="I13" s="466"/>
      <c r="J13" s="467">
        <f t="shared" ref="J13:J16" si="5">IF(I13=0,0,I13/$K$12)</f>
        <v>0</v>
      </c>
      <c r="K13" s="468">
        <f t="shared" ref="K13:K16" si="6">SUM(C13,E13,G13,I13)</f>
        <v>0</v>
      </c>
      <c r="L13" s="808">
        <f>'Bdgt Justf B-1 Pg 2 '!F42</f>
        <v>0</v>
      </c>
      <c r="M13" s="817" t="s">
        <v>722</v>
      </c>
    </row>
    <row r="14" spans="1:24" ht="19.5" customHeight="1">
      <c r="A14" s="464">
        <f>'Bdgt Justf B-1a Pg 2 '!B44</f>
        <v>0</v>
      </c>
      <c r="B14" s="465">
        <f>'Bdgt Justf B-1a Pg 2 '!E48</f>
        <v>0</v>
      </c>
      <c r="C14" s="466"/>
      <c r="D14" s="467">
        <f>IF(C14=0,0,C14/$K$12)</f>
        <v>0</v>
      </c>
      <c r="E14" s="466"/>
      <c r="F14" s="467">
        <f>IF(E14=0,0,E14/$K$12)</f>
        <v>0</v>
      </c>
      <c r="G14" s="466"/>
      <c r="H14" s="467">
        <f>IF(G14=0,0,G14/$K$12)</f>
        <v>0</v>
      </c>
      <c r="I14" s="466"/>
      <c r="J14" s="467">
        <f t="shared" si="5"/>
        <v>0</v>
      </c>
      <c r="K14" s="468">
        <f t="shared" si="6"/>
        <v>0</v>
      </c>
      <c r="L14" s="808">
        <f>'Bdgt Justf B-1 Pg 2 '!F48</f>
        <v>0</v>
      </c>
      <c r="M14" s="809"/>
    </row>
    <row r="15" spans="1:24" ht="19.5" customHeight="1">
      <c r="A15" s="464">
        <f>'Bdgt Justf B-1a Pg 2 '!B50</f>
        <v>0</v>
      </c>
      <c r="B15" s="465">
        <f>'Bdgt Justf B-1a Pg 2 '!E54</f>
        <v>0</v>
      </c>
      <c r="C15" s="466"/>
      <c r="D15" s="467">
        <f>IF(C15=0,0,C15/$K$12)</f>
        <v>0</v>
      </c>
      <c r="E15" s="466"/>
      <c r="F15" s="467">
        <f>IF(E15=0,0,E15/$K$12)</f>
        <v>0</v>
      </c>
      <c r="G15" s="466"/>
      <c r="H15" s="467">
        <f>IF(G15=0,0,G15/$K$12)</f>
        <v>0</v>
      </c>
      <c r="I15" s="466"/>
      <c r="J15" s="467">
        <f t="shared" si="5"/>
        <v>0</v>
      </c>
      <c r="K15" s="468">
        <f t="shared" si="6"/>
        <v>0</v>
      </c>
      <c r="L15" s="808">
        <f>'Bdgt Justf B-1 Pg 2 '!F54</f>
        <v>0</v>
      </c>
      <c r="M15" s="809"/>
    </row>
    <row r="16" spans="1:24" ht="19.5" customHeight="1">
      <c r="A16" s="464">
        <f>'Bdgt Justf B-1a Pg 2 '!B56</f>
        <v>0</v>
      </c>
      <c r="B16" s="465">
        <f>'Bdgt Justf B-1a Pg 2 '!E60</f>
        <v>0</v>
      </c>
      <c r="C16" s="466"/>
      <c r="D16" s="467">
        <f>IF(C16=0,0,C16/$K$12)</f>
        <v>0</v>
      </c>
      <c r="E16" s="466"/>
      <c r="F16" s="467">
        <f>IF(E16=0,0,E16/$K$12)</f>
        <v>0</v>
      </c>
      <c r="G16" s="466"/>
      <c r="H16" s="467">
        <f>IF(G16=0,0,G16/$K$12)</f>
        <v>0</v>
      </c>
      <c r="I16" s="466"/>
      <c r="J16" s="467">
        <f t="shared" si="5"/>
        <v>0</v>
      </c>
      <c r="K16" s="468">
        <f t="shared" si="6"/>
        <v>0</v>
      </c>
      <c r="L16" s="808">
        <f>'Bdgt Justf B-1 Pg 2 '!F60</f>
        <v>0</v>
      </c>
      <c r="M16" s="809"/>
    </row>
    <row r="17" spans="1:20" ht="19.5" customHeight="1" thickBot="1">
      <c r="A17" s="469">
        <f>'Bdgt Justf B-1a Pg 2 '!B62</f>
        <v>0</v>
      </c>
      <c r="B17" s="470">
        <f>'Bdgt Justf B-1a Pg 2 '!E66</f>
        <v>0</v>
      </c>
      <c r="C17" s="471"/>
      <c r="D17" s="472">
        <f>IF(C17=0,0,C17/$K$17)</f>
        <v>0</v>
      </c>
      <c r="E17" s="471"/>
      <c r="F17" s="472">
        <f>IF(E17=0,0,E17/$K$17)</f>
        <v>0</v>
      </c>
      <c r="G17" s="471"/>
      <c r="H17" s="472">
        <f>IF(G17=0,0,G17/$K$17)</f>
        <v>0</v>
      </c>
      <c r="I17" s="471"/>
      <c r="J17" s="472">
        <f t="shared" ref="J17" si="7">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8">SUM(E8:E17)</f>
        <v>0</v>
      </c>
      <c r="F18" s="475">
        <f>IF(E18=0,0,E18/$K$18)</f>
        <v>0</v>
      </c>
      <c r="G18" s="474">
        <f t="shared" ref="G18" si="9">SUM(G8:G17)</f>
        <v>44000</v>
      </c>
      <c r="H18" s="475">
        <f>IF(G18=0,0,G18/$K$18)</f>
        <v>1</v>
      </c>
      <c r="I18" s="474">
        <f t="shared" ref="I18" si="10">SUM(I8:I17)</f>
        <v>0</v>
      </c>
      <c r="J18" s="475">
        <f t="shared" ref="J18" si="11">IF(I18=0,0,I18/$K$18)</f>
        <v>0</v>
      </c>
      <c r="K18" s="474">
        <f>SUM(K8:K17)</f>
        <v>44000</v>
      </c>
      <c r="L18" s="812">
        <f>'Bdgt Justf B-1 Pg 2 '!F69</f>
        <v>40000</v>
      </c>
      <c r="M18" s="813"/>
    </row>
    <row r="19" spans="1:20" ht="19.5" customHeight="1" thickBot="1">
      <c r="A19" s="767" t="s">
        <v>159</v>
      </c>
      <c r="B19" s="770" t="e">
        <f>'Bdgt Justf B-1a Pg 2 '!F82</f>
        <v>#DIV/0!</v>
      </c>
      <c r="C19" s="772" t="e">
        <f>ROUND(C18*$B$19,0)</f>
        <v>#DIV/0!</v>
      </c>
      <c r="D19" s="759" t="e">
        <f>IF(C19=0,0,C19/$K$19)</f>
        <v>#DIV/0!</v>
      </c>
      <c r="E19" s="760" t="e">
        <f t="shared" ref="E19" si="12">ROUND(E18*$B$19,0)</f>
        <v>#DIV/0!</v>
      </c>
      <c r="F19" s="759" t="e">
        <f>IF(E19=0,0,E19/$K$19)</f>
        <v>#DIV/0!</v>
      </c>
      <c r="G19" s="760" t="e">
        <f t="shared" ref="G19" si="13">ROUND(G18*$B$19,0)</f>
        <v>#DIV/0!</v>
      </c>
      <c r="H19" s="759" t="e">
        <f>IF(G19=0,0,G19/$K$19)</f>
        <v>#DIV/0!</v>
      </c>
      <c r="I19" s="760" t="e">
        <f t="shared" ref="I19" si="14">ROUND(I18*$B$19,0)</f>
        <v>#DIV/0!</v>
      </c>
      <c r="J19" s="759" t="e">
        <f t="shared" ref="J19" si="15">IF(I19=0,0,I19/$K$19)</f>
        <v>#DIV/0!</v>
      </c>
      <c r="K19" s="760" t="e">
        <f>SUM(C19,E19,G19,I19)</f>
        <v>#DIV/0!</v>
      </c>
      <c r="L19" s="808">
        <f>'Bdgt Justf B-1 Pg 2 '!F80</f>
        <v>11960</v>
      </c>
      <c r="M19" s="810"/>
    </row>
    <row r="20" spans="1:20" s="458" customFormat="1" ht="19.5" customHeight="1" thickBot="1">
      <c r="A20" s="768" t="s">
        <v>16</v>
      </c>
      <c r="B20" s="771"/>
      <c r="C20" s="761" t="e">
        <f>SUM(C18:C19)</f>
        <v>#DIV/0!</v>
      </c>
      <c r="D20" s="762" t="e">
        <f>IF(C20=0,0,C20/$K$20)</f>
        <v>#DIV/0!</v>
      </c>
      <c r="E20" s="769" t="e">
        <f t="shared" ref="E20" si="16">SUM(E18:E19)</f>
        <v>#DIV/0!</v>
      </c>
      <c r="F20" s="762" t="e">
        <f>IF(E20=0,0,E20/$K$20)</f>
        <v>#DIV/0!</v>
      </c>
      <c r="G20" s="769" t="e">
        <f t="shared" ref="G20" si="17">SUM(G18:G19)</f>
        <v>#DIV/0!</v>
      </c>
      <c r="H20" s="762" t="e">
        <f>IF(G20=0,0,G20/$K$20)</f>
        <v>#DIV/0!</v>
      </c>
      <c r="I20" s="769" t="e">
        <f t="shared" ref="I20" si="18">SUM(I18:I19)</f>
        <v>#DIV/0!</v>
      </c>
      <c r="J20" s="762" t="e">
        <f t="shared" ref="J20" si="19">IF(I20=0,0,I20/$K$20)</f>
        <v>#DIV/0!</v>
      </c>
      <c r="K20" s="763" t="e">
        <f>SUM(K18:K19)</f>
        <v>#DIV/0!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0">IF(I23=0,0,I23/$K$23)</f>
        <v>0</v>
      </c>
      <c r="K23" s="468">
        <f>SUM(C23,E23,G23,I23)</f>
        <v>0</v>
      </c>
      <c r="L23" s="451">
        <f>'Bdgt Justf B-1a Pg 2 '!F96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B-1a Pg 2 '!F106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B-1a Pg 2 '!F116</f>
        <v>0</v>
      </c>
    </row>
    <row r="26" spans="1:20" ht="15" customHeight="1">
      <c r="A26" s="1070" t="s">
        <v>29</v>
      </c>
      <c r="B26" s="1071"/>
      <c r="C26" s="482">
        <v>1400</v>
      </c>
      <c r="D26" s="483">
        <f>IF(C26=0,0,C26/$K$26)</f>
        <v>1</v>
      </c>
      <c r="E26" s="482"/>
      <c r="F26" s="483">
        <f>IF(E26=0,0,E26/$K$26)</f>
        <v>0</v>
      </c>
      <c r="G26" s="482"/>
      <c r="H26" s="483">
        <f>IF(G26=0,0,G26/$K$26)</f>
        <v>0</v>
      </c>
      <c r="I26" s="482"/>
      <c r="J26" s="483">
        <f>IF(I26=0,0,I26/$K$26)</f>
        <v>0</v>
      </c>
      <c r="K26" s="468">
        <f>SUM(C26,E26,G26,I26)</f>
        <v>1400</v>
      </c>
      <c r="L26" s="451">
        <f>'Bdgt Justf B-1a Pg 2 '!F125</f>
        <v>1400</v>
      </c>
    </row>
    <row r="27" spans="1:20" ht="15" customHeight="1">
      <c r="A27" s="1070" t="s">
        <v>25</v>
      </c>
      <c r="B27" s="1071"/>
      <c r="C27" s="482"/>
      <c r="D27" s="483"/>
      <c r="E27" s="482"/>
      <c r="F27" s="483"/>
      <c r="G27" s="482"/>
      <c r="H27" s="483"/>
      <c r="I27" s="482"/>
      <c r="J27" s="483"/>
      <c r="K27" s="468"/>
    </row>
    <row r="28" spans="1:20" ht="15" customHeight="1">
      <c r="A28" s="484">
        <f>'Bdgt Justf B-1a Pg 2 '!A130</f>
        <v>0</v>
      </c>
      <c r="B28" s="481"/>
      <c r="C28" s="482"/>
      <c r="D28" s="483">
        <f>IF(C28=0,0,C28/$K$28)</f>
        <v>0</v>
      </c>
      <c r="E28" s="482"/>
      <c r="F28" s="483">
        <f>IF(E28=0,0,E28/$K$28)</f>
        <v>0</v>
      </c>
      <c r="G28" s="482"/>
      <c r="H28" s="483">
        <f>IF(G28=0,0,G28/$K$28)</f>
        <v>0</v>
      </c>
      <c r="I28" s="482"/>
      <c r="J28" s="483">
        <f>IF(I28=0,0,I28/$K$28)</f>
        <v>0</v>
      </c>
      <c r="K28" s="468">
        <f>SUM(C28,E28,G28,I28)</f>
        <v>0</v>
      </c>
      <c r="L28" s="451">
        <f>'Bdgt Justf B-1a Pg 2 '!F130</f>
        <v>0</v>
      </c>
    </row>
    <row r="29" spans="1:20" ht="15" customHeight="1">
      <c r="A29" s="484">
        <f>'Bdgt Justf B-1a Pg 2 '!A131</f>
        <v>0</v>
      </c>
      <c r="B29" s="481"/>
      <c r="C29" s="482"/>
      <c r="D29" s="483">
        <f>IF(C29=0,0,C29/$K$29)</f>
        <v>0</v>
      </c>
      <c r="E29" s="482"/>
      <c r="F29" s="483">
        <f>IF(E29=0,0,E29/$K$29)</f>
        <v>0</v>
      </c>
      <c r="G29" s="482"/>
      <c r="H29" s="483">
        <f>IF(G29=0,0,G29/$K$29)</f>
        <v>0</v>
      </c>
      <c r="I29" s="482"/>
      <c r="J29" s="483">
        <f>IF(I29=0,0,I29/$K$29)</f>
        <v>0</v>
      </c>
      <c r="K29" s="468">
        <f>SUM(C29,E29,G29,I29)</f>
        <v>0</v>
      </c>
      <c r="L29" s="451">
        <f>'Bdgt Justf B-1a Pg 2 '!F131</f>
        <v>0</v>
      </c>
    </row>
    <row r="30" spans="1:20" ht="15" hidden="1" customHeight="1">
      <c r="A30" s="484">
        <f>'Bdgt Justf B-1a Pg 2 '!A132</f>
        <v>0</v>
      </c>
      <c r="B30" s="481"/>
      <c r="C30" s="482"/>
      <c r="D30" s="483">
        <f>IF(C30=0,0,C30/$K$30)</f>
        <v>0</v>
      </c>
      <c r="E30" s="482"/>
      <c r="F30" s="483">
        <f>IF(E30=0,0,E30/$K$30)</f>
        <v>0</v>
      </c>
      <c r="G30" s="482"/>
      <c r="H30" s="483">
        <f>IF(G30=0,0,G30/$K$30)</f>
        <v>0</v>
      </c>
      <c r="I30" s="482"/>
      <c r="J30" s="483">
        <f>IF(I30=0,0,I30/$K$30)</f>
        <v>0</v>
      </c>
      <c r="K30" s="468">
        <f>SUM(C30,E30,G30,I30)</f>
        <v>0</v>
      </c>
      <c r="L30" s="451">
        <f>'Bdgt Justf B-1a Pg 2 '!F132</f>
        <v>0</v>
      </c>
    </row>
    <row r="31" spans="1:20" ht="15" hidden="1" customHeight="1">
      <c r="A31" s="484">
        <f>'Bdgt Justf B-1a Pg 2 '!A133</f>
        <v>0</v>
      </c>
      <c r="B31" s="481"/>
      <c r="C31" s="482"/>
      <c r="D31" s="483">
        <f>IF(C31=0,0,C31/$K$31)</f>
        <v>0</v>
      </c>
      <c r="E31" s="482"/>
      <c r="F31" s="483">
        <f>IF(E31=0,0,E31/$K$31)</f>
        <v>0</v>
      </c>
      <c r="G31" s="482"/>
      <c r="H31" s="483">
        <f>IF(G31=0,0,G31/$K$31)</f>
        <v>0</v>
      </c>
      <c r="I31" s="482"/>
      <c r="J31" s="483">
        <f>IF(I31=0,0,I31/$K$31)</f>
        <v>0</v>
      </c>
      <c r="K31" s="468">
        <f>SUM(C31,E31,G31,I31)</f>
        <v>0</v>
      </c>
      <c r="L31" s="451">
        <f>'Bdgt Justf B-1a Pg 2 '!F133</f>
        <v>0</v>
      </c>
    </row>
    <row r="32" spans="1:20" ht="15" customHeight="1">
      <c r="A32" s="1076" t="s">
        <v>126</v>
      </c>
      <c r="B32" s="1077"/>
      <c r="C32" s="482"/>
      <c r="D32" s="483"/>
      <c r="E32" s="482"/>
      <c r="F32" s="483"/>
      <c r="G32" s="482"/>
      <c r="H32" s="483"/>
      <c r="I32" s="482"/>
      <c r="J32" s="483"/>
      <c r="K32" s="468"/>
    </row>
    <row r="33" spans="1:15" ht="15" customHeight="1">
      <c r="A33" s="484">
        <f>'Bdgt Justf B-1a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B-1a Pg 2 '!F139</f>
        <v>0</v>
      </c>
    </row>
    <row r="34" spans="1:15" ht="15" customHeight="1" thickBot="1">
      <c r="A34" s="756">
        <f>'Bdgt Justf B-1a Pg 2 '!A140</f>
        <v>0</v>
      </c>
      <c r="B34" s="757"/>
      <c r="C34" s="758"/>
      <c r="D34" s="759">
        <f>IF(C34=0,0,C34/$K$34)</f>
        <v>0</v>
      </c>
      <c r="E34" s="758"/>
      <c r="F34" s="759">
        <f>IF(E34=0,0,E34/$K$34)</f>
        <v>0</v>
      </c>
      <c r="G34" s="758"/>
      <c r="H34" s="759">
        <f>IF(G34=0,0,G34/$K$34)</f>
        <v>0</v>
      </c>
      <c r="I34" s="758"/>
      <c r="J34" s="759">
        <f>IF(I34=0,0,I34/$K$34)</f>
        <v>0</v>
      </c>
      <c r="K34" s="760">
        <f>SUM(C34,E34,G34,I34)</f>
        <v>0</v>
      </c>
      <c r="L34" s="451">
        <f>'Bdgt Justf B-1a Pg 2 '!F140</f>
        <v>0</v>
      </c>
    </row>
    <row r="35" spans="1:15" s="458" customFormat="1" ht="21" customHeight="1" thickBot="1">
      <c r="A35" s="1078" t="s">
        <v>15</v>
      </c>
      <c r="B35" s="1079"/>
      <c r="C35" s="761">
        <f>SUM(C23:C34)</f>
        <v>1400</v>
      </c>
      <c r="D35" s="762">
        <f>IF(C35=0,0,C35/$K$35)</f>
        <v>1</v>
      </c>
      <c r="E35" s="761">
        <f>SUM(E23:E34)</f>
        <v>0</v>
      </c>
      <c r="F35" s="762">
        <f>IF(E35=0,0,E35/$K$35)</f>
        <v>0</v>
      </c>
      <c r="G35" s="761">
        <f>SUM(G23:G34)</f>
        <v>0</v>
      </c>
      <c r="H35" s="762">
        <f>IF(G35=0,0,G35/$K$35)</f>
        <v>0</v>
      </c>
      <c r="I35" s="761">
        <f>SUM(I23:I34)</f>
        <v>0</v>
      </c>
      <c r="J35" s="762">
        <f t="shared" ref="J35" si="21">IF(I35=0,0,I35/$K$35)</f>
        <v>0</v>
      </c>
      <c r="K35" s="763">
        <f>SUM(K23:K34)</f>
        <v>1400</v>
      </c>
      <c r="L35" s="476">
        <f>'Bdgt Justf B-1a Pg 2 '!F146</f>
        <v>1400</v>
      </c>
    </row>
    <row r="36" spans="1:15" ht="15" customHeight="1" thickBot="1">
      <c r="A36" s="745"/>
      <c r="B36" s="489"/>
      <c r="C36" s="490"/>
      <c r="D36" s="491"/>
      <c r="E36" s="490"/>
      <c r="F36" s="491"/>
      <c r="G36" s="492"/>
      <c r="H36" s="491"/>
      <c r="I36" s="492"/>
      <c r="J36" s="491"/>
      <c r="K36" s="749"/>
    </row>
    <row r="37" spans="1:15" ht="18.75" customHeight="1">
      <c r="A37" s="1080" t="s">
        <v>6</v>
      </c>
      <c r="B37" s="1081"/>
      <c r="C37" s="493" t="e">
        <f>SUM(C20,C35)</f>
        <v>#DIV/0!</v>
      </c>
      <c r="D37" s="483" t="e">
        <f>IF(C37=0,0,C37/$K$37)</f>
        <v>#DIV/0!</v>
      </c>
      <c r="E37" s="493" t="e">
        <f>SUM(E20,E35)</f>
        <v>#DIV/0!</v>
      </c>
      <c r="F37" s="483" t="e">
        <f>IF(E37=0,0,E37/$K$37)</f>
        <v>#DIV/0!</v>
      </c>
      <c r="G37" s="493" t="e">
        <f>SUM(G20,G35)</f>
        <v>#DIV/0!</v>
      </c>
      <c r="H37" s="483" t="e">
        <f>IF(G37=0,0,G37/$K$37)</f>
        <v>#DIV/0!</v>
      </c>
      <c r="I37" s="493" t="e">
        <f>SUM(I20,I35)</f>
        <v>#DIV/0!</v>
      </c>
      <c r="J37" s="483" t="e">
        <f t="shared" ref="J37" si="22">IF(I37=0,0,I37/$K$37)</f>
        <v>#DIV/0!</v>
      </c>
      <c r="K37" s="468" t="e">
        <f>SUM(C37,E37,G37,I37)</f>
        <v>#DIV/0!</v>
      </c>
      <c r="L37" s="451">
        <f>'Bdgt Justf B-1a Pg 2 '!F148</f>
        <v>1900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3">IF(I38=0,0,I38/$K$38)</f>
        <v>#DIV/0!</v>
      </c>
      <c r="K38" s="488" t="e">
        <f>SUM(C38,E38,G38,I38)</f>
        <v>#DIV/0!</v>
      </c>
      <c r="L38" s="451">
        <f>'Bdgt Justf B-1a Pg 2 '!F157</f>
        <v>171</v>
      </c>
      <c r="M38" s="496">
        <f>'Bdgt Justf B-1a Pg 2 '!F156</f>
        <v>0.09</v>
      </c>
    </row>
    <row r="39" spans="1:15" s="458" customFormat="1" ht="18.75" customHeight="1" thickBot="1">
      <c r="A39" s="1078" t="s">
        <v>7</v>
      </c>
      <c r="B39" s="1079"/>
      <c r="C39" s="761" t="e">
        <f>SUM(C37:C38)</f>
        <v>#DIV/0!</v>
      </c>
      <c r="D39" s="762" t="e">
        <f>IF(C39=0,0,C39/$K$39)</f>
        <v>#DIV/0!</v>
      </c>
      <c r="E39" s="761" t="e">
        <f t="shared" ref="E39" si="24">SUM(E37:E38)</f>
        <v>#DIV/0!</v>
      </c>
      <c r="F39" s="762" t="e">
        <f>IF(E39=0,0,E39/$K$39)</f>
        <v>#DIV/0!</v>
      </c>
      <c r="G39" s="761" t="e">
        <f t="shared" ref="G39" si="25">SUM(G37:G38)</f>
        <v>#DIV/0!</v>
      </c>
      <c r="H39" s="762" t="e">
        <f>IF(G39=0,0,G39/$K$39)</f>
        <v>#DIV/0!</v>
      </c>
      <c r="I39" s="761" t="e">
        <f t="shared" ref="I39" si="26">SUM(I37:I38)</f>
        <v>#DIV/0!</v>
      </c>
      <c r="J39" s="762" t="e">
        <f t="shared" ref="J39" si="27">IF(I39=0,0,I39/$K$39)</f>
        <v>#DIV/0!</v>
      </c>
      <c r="K39" s="763" t="e">
        <f>+K37+K38</f>
        <v>#DIV/0!</v>
      </c>
      <c r="L39" s="476">
        <f>'Bdgt Justf B-1a Pg 2 '!F159</f>
        <v>2071</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8">C43</f>
        <v>#DIV/0!</v>
      </c>
      <c r="D53" s="514"/>
      <c r="E53" s="517" t="e">
        <f t="shared" ref="E53" si="29">E43</f>
        <v>#DIV/0!</v>
      </c>
      <c r="F53" s="514"/>
      <c r="G53" s="517" t="e">
        <f t="shared" ref="G53" si="30">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1">C53-C51</f>
        <v>#DIV/0!</v>
      </c>
      <c r="D55" s="514"/>
      <c r="E55" s="518" t="e">
        <f t="shared" ref="E55" si="32">E53-E51</f>
        <v>#DIV/0!</v>
      </c>
      <c r="F55" s="514"/>
      <c r="G55" s="518" t="e">
        <f t="shared" ref="G55" si="33">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B19">
    <cfRule type="cellIs" dxfId="59" priority="2" operator="greaterThan">
      <formula>0.301</formula>
    </cfRule>
  </conditionalFormatting>
  <conditionalFormatting sqref="B38 M38">
    <cfRule type="cellIs" dxfId="58" priority="1" operator="greaterThan">
      <formula>0.151</formula>
    </cfRule>
  </conditionalFormatting>
  <conditionalFormatting sqref="C55 E55 G55 I55">
    <cfRule type="cellIs" dxfId="57" priority="3" operator="lessThan">
      <formula>0</formula>
    </cfRule>
    <cfRule type="cellIs" dxfId="56"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18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1800-000001000000}">
          <x14:formula1>
            <xm:f>'S:\HHS\DEAN\App B Workgroup Folder 2017-18\[NEW_DRAFT_AppendixB-BudgetTemplate_NonBHS.xlsx]DROPDOWN HHS Service Modes'!#REF!</xm:f>
          </x14:formula1>
          <xm:sqref>C6:J6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68"/>
  <sheetViews>
    <sheetView showGridLines="0" view="pageBreakPreview" topLeftCell="A113" zoomScale="89" zoomScaleNormal="120" zoomScaleSheetLayoutView="89" workbookViewId="0">
      <selection activeCell="A129" sqref="A129"/>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615</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v>500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500</v>
      </c>
      <c r="G80" s="587">
        <f>SUM(G72:G79)</f>
        <v>0.29900000000000004</v>
      </c>
    </row>
    <row r="81" spans="1:14" ht="7.5" customHeight="1">
      <c r="F81" s="574"/>
    </row>
    <row r="82" spans="1:14">
      <c r="C82" s="589"/>
      <c r="E82" s="581" t="s">
        <v>43</v>
      </c>
      <c r="F82" s="647" t="e">
        <f>IF(F80=0,0,F80/F69)</f>
        <v>#DIV/0!</v>
      </c>
      <c r="H82" s="680" t="s">
        <v>440</v>
      </c>
    </row>
    <row r="83" spans="1:14" ht="9.9" customHeight="1" thickBot="1">
      <c r="A83" s="457"/>
      <c r="D83" s="590"/>
      <c r="E83" s="573"/>
      <c r="F83" s="574"/>
    </row>
    <row r="84" spans="1:14" ht="14.4" thickBot="1">
      <c r="C84" s="591"/>
      <c r="D84" s="592"/>
      <c r="E84" s="593" t="s">
        <v>401</v>
      </c>
      <c r="F84" s="594">
        <f>ROUND(F69+F80,0)</f>
        <v>500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t="s">
        <v>662</v>
      </c>
      <c r="B121" s="1118" t="s">
        <v>663</v>
      </c>
      <c r="C121" s="1120"/>
      <c r="D121" s="612" t="s">
        <v>664</v>
      </c>
      <c r="E121" s="612" t="s">
        <v>665</v>
      </c>
      <c r="F121" s="613">
        <v>1400</v>
      </c>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1400</v>
      </c>
    </row>
    <row r="127" spans="1:13">
      <c r="A127" s="597" t="s">
        <v>28</v>
      </c>
    </row>
    <row r="128" spans="1:13" ht="6.6" customHeight="1">
      <c r="A128" s="601"/>
    </row>
    <row r="129" spans="1:13">
      <c r="A129" s="601" t="s">
        <v>731</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1400</v>
      </c>
    </row>
    <row r="147" spans="1:8" ht="14.4" thickBot="1"/>
    <row r="148" spans="1:8" ht="14.4" thickBot="1">
      <c r="D148" s="591"/>
      <c r="E148" s="593" t="s">
        <v>51</v>
      </c>
      <c r="F148" s="594">
        <f>ROUND(F84+F146,0)</f>
        <v>1900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ROUND(F148*0.09,0)</f>
        <v>171</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f>F157/F148</f>
        <v>0.09</v>
      </c>
      <c r="H156" s="661" t="s">
        <v>613</v>
      </c>
    </row>
    <row r="157" spans="1:8" ht="14.4" thickBot="1">
      <c r="A157" s="628"/>
      <c r="D157" s="591"/>
      <c r="E157" s="629" t="s">
        <v>54</v>
      </c>
      <c r="F157" s="594">
        <f>ROUND(SUM(F152:F154),0)</f>
        <v>171</v>
      </c>
    </row>
    <row r="158" spans="1:8" ht="10.5" customHeight="1" thickBot="1">
      <c r="A158" s="628"/>
      <c r="F158" s="574"/>
    </row>
    <row r="159" spans="1:8" ht="16.2" thickBot="1">
      <c r="E159" s="630" t="s">
        <v>72</v>
      </c>
      <c r="F159" s="631">
        <f>ROUND(F148+F157,0)</f>
        <v>2071</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55" priority="2" operator="greaterThan">
      <formula>0.3</formula>
    </cfRule>
  </conditionalFormatting>
  <conditionalFormatting sqref="F156">
    <cfRule type="cellIs" dxfId="54"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6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f>'Bdgt Justf B-2a Pg 2 '!B3</f>
        <v>0</v>
      </c>
      <c r="C1" s="643"/>
      <c r="D1" s="643"/>
      <c r="E1" s="643"/>
      <c r="F1" s="643"/>
      <c r="G1" s="643"/>
      <c r="H1" s="740"/>
      <c r="I1" s="699"/>
      <c r="J1" s="741" t="s">
        <v>632</v>
      </c>
      <c r="K1" s="742" t="s">
        <v>618</v>
      </c>
    </row>
    <row r="2" spans="1:24" ht="18" customHeight="1">
      <c r="A2" s="743" t="s">
        <v>633</v>
      </c>
      <c r="B2" s="456">
        <f>'Bdgt Justf B-2a Pg 2 '!B4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B-2a Pg 2 '!B8</f>
        <v>0</v>
      </c>
      <c r="B8" s="465">
        <f>'Bdgt Justf B-2a Pg 2 '!E12</f>
        <v>0</v>
      </c>
      <c r="C8" s="466"/>
      <c r="D8" s="467">
        <f>IF(C8=0,0,C8/$K$8)</f>
        <v>0</v>
      </c>
      <c r="E8" s="466"/>
      <c r="F8" s="467">
        <f>IF(E8=0,0,E8/$K$8)</f>
        <v>0</v>
      </c>
      <c r="G8" s="466">
        <v>0</v>
      </c>
      <c r="H8" s="467">
        <f>IF(G8=0,0,G8/$K$8)</f>
        <v>0</v>
      </c>
      <c r="I8" s="466"/>
      <c r="J8" s="467">
        <f t="shared" ref="J8" si="0">IF(I8=0,0,I8/$K$8)</f>
        <v>0</v>
      </c>
      <c r="K8" s="468">
        <f t="shared" ref="K8:K17" si="1">SUM(C8,E8,G8,I8)</f>
        <v>0</v>
      </c>
      <c r="L8" s="808">
        <f>'Bdgt Justf B-1 Pg 2 '!F12</f>
        <v>40000</v>
      </c>
      <c r="M8" s="811" t="s">
        <v>713</v>
      </c>
    </row>
    <row r="9" spans="1:24" ht="19.5" customHeight="1">
      <c r="A9" s="464">
        <f>'Bdgt Justf B-2a Pg 2 '!B14</f>
        <v>0</v>
      </c>
      <c r="B9" s="465">
        <f>'Bdgt Justf B-2a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B-2a Pg 2 '!B20</f>
        <v>0</v>
      </c>
      <c r="B10" s="465">
        <f>'Bdgt Justf B-2a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B-2a Pg 2 '!B26</f>
        <v>0</v>
      </c>
      <c r="B11" s="465">
        <f>'Bdgt Justf B-2a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B-2a Pg 2 '!B32</f>
        <v>0</v>
      </c>
      <c r="B12" s="465">
        <f>'Bdgt Justf B-2a Pg 2 '!E36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row>
    <row r="13" spans="1:24" ht="19.5" customHeight="1">
      <c r="A13" s="464">
        <f>'Bdgt Justf B-2a Pg 2 '!B38</f>
        <v>0</v>
      </c>
      <c r="B13" s="465">
        <f>'Bdgt Justf B-2a Pg 2 '!E42</f>
        <v>0</v>
      </c>
      <c r="C13" s="466"/>
      <c r="D13" s="467">
        <f>IF(C13=0,0,C13/$K$12)</f>
        <v>0</v>
      </c>
      <c r="E13" s="466"/>
      <c r="F13" s="467">
        <f>IF(E13=0,0,E13/$K$12)</f>
        <v>0</v>
      </c>
      <c r="G13" s="466"/>
      <c r="H13" s="467">
        <f>IF(G13=0,0,G13/$K$12)</f>
        <v>0</v>
      </c>
      <c r="I13" s="466"/>
      <c r="J13" s="467">
        <f t="shared" ref="J13:J16" si="5">IF(I13=0,0,I13/$K$12)</f>
        <v>0</v>
      </c>
      <c r="K13" s="468">
        <f t="shared" ref="K13:K16" si="6">SUM(C13,E13,G13,I13)</f>
        <v>0</v>
      </c>
      <c r="L13" s="808">
        <f>'Bdgt Justf B-1 Pg 2 '!F42</f>
        <v>0</v>
      </c>
      <c r="M13" s="817" t="s">
        <v>722</v>
      </c>
    </row>
    <row r="14" spans="1:24" ht="19.5" customHeight="1">
      <c r="A14" s="464">
        <f>'Bdgt Justf B-2a Pg 2 '!B44</f>
        <v>0</v>
      </c>
      <c r="B14" s="465">
        <f>'Bdgt Justf B-2a Pg 2 '!E48</f>
        <v>0</v>
      </c>
      <c r="C14" s="466"/>
      <c r="D14" s="467">
        <f>IF(C14=0,0,C14/$K$12)</f>
        <v>0</v>
      </c>
      <c r="E14" s="466"/>
      <c r="F14" s="467">
        <f>IF(E14=0,0,E14/$K$12)</f>
        <v>0</v>
      </c>
      <c r="G14" s="466"/>
      <c r="H14" s="467">
        <f>IF(G14=0,0,G14/$K$12)</f>
        <v>0</v>
      </c>
      <c r="I14" s="466"/>
      <c r="J14" s="467">
        <f t="shared" si="5"/>
        <v>0</v>
      </c>
      <c r="K14" s="468">
        <f t="shared" si="6"/>
        <v>0</v>
      </c>
      <c r="L14" s="808">
        <f>'Bdgt Justf B-1 Pg 2 '!F48</f>
        <v>0</v>
      </c>
      <c r="M14" s="809"/>
    </row>
    <row r="15" spans="1:24" ht="19.5" customHeight="1">
      <c r="A15" s="464">
        <f>'Bdgt Justf B-2a Pg 2 '!B50</f>
        <v>0</v>
      </c>
      <c r="B15" s="465">
        <f>'Bdgt Justf B-2a Pg 2 '!E54</f>
        <v>0</v>
      </c>
      <c r="C15" s="466"/>
      <c r="D15" s="467">
        <f>IF(C15=0,0,C15/$K$12)</f>
        <v>0</v>
      </c>
      <c r="E15" s="466"/>
      <c r="F15" s="467">
        <f>IF(E15=0,0,E15/$K$12)</f>
        <v>0</v>
      </c>
      <c r="G15" s="466"/>
      <c r="H15" s="467">
        <f>IF(G15=0,0,G15/$K$12)</f>
        <v>0</v>
      </c>
      <c r="I15" s="466"/>
      <c r="J15" s="467">
        <f t="shared" si="5"/>
        <v>0</v>
      </c>
      <c r="K15" s="468">
        <f t="shared" si="6"/>
        <v>0</v>
      </c>
      <c r="L15" s="808">
        <f>'Bdgt Justf B-1 Pg 2 '!F54</f>
        <v>0</v>
      </c>
      <c r="M15" s="809"/>
    </row>
    <row r="16" spans="1:24" ht="19.5" customHeight="1">
      <c r="A16" s="464">
        <f>'Bdgt Justf B-2a Pg 2 '!B56</f>
        <v>0</v>
      </c>
      <c r="B16" s="465">
        <f>'Bdgt Justf B-2a Pg 2 '!E60</f>
        <v>0</v>
      </c>
      <c r="C16" s="466"/>
      <c r="D16" s="467">
        <f>IF(C16=0,0,C16/$K$12)</f>
        <v>0</v>
      </c>
      <c r="E16" s="466"/>
      <c r="F16" s="467">
        <f>IF(E16=0,0,E16/$K$12)</f>
        <v>0</v>
      </c>
      <c r="G16" s="466"/>
      <c r="H16" s="467">
        <f>IF(G16=0,0,G16/$K$12)</f>
        <v>0</v>
      </c>
      <c r="I16" s="466"/>
      <c r="J16" s="467">
        <f t="shared" si="5"/>
        <v>0</v>
      </c>
      <c r="K16" s="468">
        <f t="shared" si="6"/>
        <v>0</v>
      </c>
      <c r="L16" s="808">
        <f>'Bdgt Justf B-1 Pg 2 '!F60</f>
        <v>0</v>
      </c>
      <c r="M16" s="809"/>
    </row>
    <row r="17" spans="1:20" ht="19.5" customHeight="1" thickBot="1">
      <c r="A17" s="469">
        <f>'Bdgt Justf B-2a Pg 2 '!B62</f>
        <v>0</v>
      </c>
      <c r="B17" s="470">
        <f>'Bdgt Justf B-2a Pg 2 '!E66</f>
        <v>0</v>
      </c>
      <c r="C17" s="471"/>
      <c r="D17" s="472">
        <f>IF(C17=0,0,C17/$K$17)</f>
        <v>0</v>
      </c>
      <c r="E17" s="471"/>
      <c r="F17" s="472">
        <f>IF(E17=0,0,E17/$K$17)</f>
        <v>0</v>
      </c>
      <c r="G17" s="471"/>
      <c r="H17" s="472">
        <f>IF(G17=0,0,G17/$K$17)</f>
        <v>0</v>
      </c>
      <c r="I17" s="471"/>
      <c r="J17" s="472">
        <f t="shared" ref="J17" si="7">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8">SUM(E8:E17)</f>
        <v>0</v>
      </c>
      <c r="F18" s="475">
        <f>IF(E18=0,0,E18/$K$18)</f>
        <v>0</v>
      </c>
      <c r="G18" s="474">
        <f t="shared" ref="G18" si="9">SUM(G8:G17)</f>
        <v>0</v>
      </c>
      <c r="H18" s="475">
        <f>IF(G18=0,0,G18/$K$18)</f>
        <v>0</v>
      </c>
      <c r="I18" s="474">
        <f t="shared" ref="I18" si="10">SUM(I8:I17)</f>
        <v>0</v>
      </c>
      <c r="J18" s="475">
        <f t="shared" ref="J18" si="11">IF(I18=0,0,I18/$K$18)</f>
        <v>0</v>
      </c>
      <c r="K18" s="474">
        <f>SUM(K8:K17)</f>
        <v>0</v>
      </c>
      <c r="L18" s="812">
        <f>'Bdgt Justf B-1 Pg 2 '!F69</f>
        <v>40000</v>
      </c>
      <c r="M18" s="813"/>
    </row>
    <row r="19" spans="1:20" ht="19.5" customHeight="1" thickBot="1">
      <c r="A19" s="767" t="s">
        <v>159</v>
      </c>
      <c r="B19" s="770">
        <f>'Bdgt Justf B-2a Pg 2 '!F82</f>
        <v>0</v>
      </c>
      <c r="C19" s="772">
        <f>ROUND(C18*$B$19,0)</f>
        <v>0</v>
      </c>
      <c r="D19" s="759">
        <f>IF(C19=0,0,C19/$K$19)</f>
        <v>0</v>
      </c>
      <c r="E19" s="760">
        <f t="shared" ref="E19" si="12">ROUND(E18*$B$19,0)</f>
        <v>0</v>
      </c>
      <c r="F19" s="759">
        <f>IF(E19=0,0,E19/$K$19)</f>
        <v>0</v>
      </c>
      <c r="G19" s="760">
        <f t="shared" ref="G19" si="13">ROUND(G18*$B$19,0)</f>
        <v>0</v>
      </c>
      <c r="H19" s="759">
        <f>IF(G19=0,0,G19/$K$19)</f>
        <v>0</v>
      </c>
      <c r="I19" s="760">
        <f t="shared" ref="I19" si="14">ROUND(I18*$B$19,0)</f>
        <v>0</v>
      </c>
      <c r="J19" s="759">
        <f t="shared" ref="J19" si="15">IF(I19=0,0,I19/$K$19)</f>
        <v>0</v>
      </c>
      <c r="K19" s="760">
        <f>SUM(C19,E19,G19,I19)</f>
        <v>0</v>
      </c>
      <c r="L19" s="808">
        <f>'Bdgt Justf B-1 Pg 2 '!F80</f>
        <v>11960</v>
      </c>
      <c r="M19" s="810"/>
    </row>
    <row r="20" spans="1:20" s="458" customFormat="1" ht="19.5" customHeight="1" thickBot="1">
      <c r="A20" s="768" t="s">
        <v>16</v>
      </c>
      <c r="B20" s="771"/>
      <c r="C20" s="761">
        <f>SUM(C18:C19)</f>
        <v>0</v>
      </c>
      <c r="D20" s="762">
        <f>IF(C20=0,0,C20/$K$20)</f>
        <v>0</v>
      </c>
      <c r="E20" s="769">
        <f t="shared" ref="E20" si="16">SUM(E18:E19)</f>
        <v>0</v>
      </c>
      <c r="F20" s="762">
        <f>IF(E20=0,0,E20/$K$20)</f>
        <v>0</v>
      </c>
      <c r="G20" s="769">
        <f t="shared" ref="G20" si="17">SUM(G18:G19)</f>
        <v>0</v>
      </c>
      <c r="H20" s="762">
        <f>IF(G20=0,0,G20/$K$20)</f>
        <v>0</v>
      </c>
      <c r="I20" s="769">
        <f t="shared" ref="I20" si="18">SUM(I18:I19)</f>
        <v>0</v>
      </c>
      <c r="J20" s="762">
        <f t="shared" ref="J20" si="19">IF(I20=0,0,I20/$K$20)</f>
        <v>0</v>
      </c>
      <c r="K20" s="763">
        <f>SUM(K18:K19)</f>
        <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0">IF(I23=0,0,I23/$K$23)</f>
        <v>0</v>
      </c>
      <c r="K23" s="468">
        <f>SUM(C23,E23,G23,I23)</f>
        <v>0</v>
      </c>
      <c r="L23" s="451">
        <f>'Bdgt Justf B-2a Pg 2 '!F96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B-2a Pg 2 '!F106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B-2a Pg 2 '!F116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B-2a Pg 2 '!F125</f>
        <v>0</v>
      </c>
    </row>
    <row r="27" spans="1:20" ht="15" customHeight="1">
      <c r="A27" s="1070" t="s">
        <v>25</v>
      </c>
      <c r="B27" s="1071"/>
      <c r="C27" s="482"/>
      <c r="D27" s="483"/>
      <c r="E27" s="482"/>
      <c r="F27" s="483"/>
      <c r="G27" s="482"/>
      <c r="H27" s="483"/>
      <c r="I27" s="482"/>
      <c r="J27" s="483"/>
      <c r="K27" s="468"/>
    </row>
    <row r="28" spans="1:20" ht="15" customHeight="1">
      <c r="A28" s="484">
        <f>'Bdgt Justf B-2a Pg 2 '!A130</f>
        <v>0</v>
      </c>
      <c r="B28" s="481"/>
      <c r="C28" s="482"/>
      <c r="D28" s="483">
        <f>IF(C28=0,0,C28/$K$28)</f>
        <v>0</v>
      </c>
      <c r="E28" s="482"/>
      <c r="F28" s="483">
        <f>IF(E28=0,0,E28/$K$28)</f>
        <v>0</v>
      </c>
      <c r="G28" s="482"/>
      <c r="H28" s="483">
        <f>IF(G28=0,0,G28/$K$28)</f>
        <v>0</v>
      </c>
      <c r="I28" s="482"/>
      <c r="J28" s="483">
        <f>IF(I28=0,0,I28/$K$28)</f>
        <v>0</v>
      </c>
      <c r="K28" s="468">
        <f>SUM(C28,E28,G28,I28)</f>
        <v>0</v>
      </c>
      <c r="L28" s="451">
        <f>'Bdgt Justf B-2a Pg 2 '!F130</f>
        <v>0</v>
      </c>
    </row>
    <row r="29" spans="1:20" ht="15" customHeight="1">
      <c r="A29" s="484">
        <f>'Bdgt Justf B-2a Pg 2 '!A131</f>
        <v>0</v>
      </c>
      <c r="B29" s="481"/>
      <c r="C29" s="482"/>
      <c r="D29" s="483">
        <f>IF(C29=0,0,C29/$K$29)</f>
        <v>0</v>
      </c>
      <c r="E29" s="482"/>
      <c r="F29" s="483">
        <f>IF(E29=0,0,E29/$K$29)</f>
        <v>0</v>
      </c>
      <c r="G29" s="482"/>
      <c r="H29" s="483">
        <f>IF(G29=0,0,G29/$K$29)</f>
        <v>0</v>
      </c>
      <c r="I29" s="482"/>
      <c r="J29" s="483">
        <f>IF(I29=0,0,I29/$K$29)</f>
        <v>0</v>
      </c>
      <c r="K29" s="468">
        <f>SUM(C29,E29,G29,I29)</f>
        <v>0</v>
      </c>
      <c r="L29" s="451">
        <f>'Bdgt Justf B-2a Pg 2 '!F131</f>
        <v>0</v>
      </c>
    </row>
    <row r="30" spans="1:20" ht="15" hidden="1" customHeight="1">
      <c r="A30" s="484">
        <f>'Bdgt Justf B-2a Pg 2 '!A132</f>
        <v>0</v>
      </c>
      <c r="B30" s="481"/>
      <c r="C30" s="482"/>
      <c r="D30" s="483">
        <f>IF(C30=0,0,C30/$K$30)</f>
        <v>0</v>
      </c>
      <c r="E30" s="482"/>
      <c r="F30" s="483">
        <f>IF(E30=0,0,E30/$K$30)</f>
        <v>0</v>
      </c>
      <c r="G30" s="482"/>
      <c r="H30" s="483">
        <f>IF(G30=0,0,G30/$K$30)</f>
        <v>0</v>
      </c>
      <c r="I30" s="482"/>
      <c r="J30" s="483">
        <f>IF(I30=0,0,I30/$K$30)</f>
        <v>0</v>
      </c>
      <c r="K30" s="468">
        <f>SUM(C30,E30,G30,I30)</f>
        <v>0</v>
      </c>
      <c r="L30" s="451">
        <f>'Bdgt Justf B-2a Pg 2 '!F132</f>
        <v>0</v>
      </c>
    </row>
    <row r="31" spans="1:20" ht="15" hidden="1" customHeight="1">
      <c r="A31" s="484">
        <f>'Bdgt Justf B-2a Pg 2 '!A133</f>
        <v>0</v>
      </c>
      <c r="B31" s="481"/>
      <c r="C31" s="482"/>
      <c r="D31" s="483">
        <f>IF(C31=0,0,C31/$K$31)</f>
        <v>0</v>
      </c>
      <c r="E31" s="482"/>
      <c r="F31" s="483">
        <f>IF(E31=0,0,E31/$K$31)</f>
        <v>0</v>
      </c>
      <c r="G31" s="482"/>
      <c r="H31" s="483">
        <f>IF(G31=0,0,G31/$K$31)</f>
        <v>0</v>
      </c>
      <c r="I31" s="482"/>
      <c r="J31" s="483">
        <f>IF(I31=0,0,I31/$K$31)</f>
        <v>0</v>
      </c>
      <c r="K31" s="468">
        <f>SUM(C31,E31,G31,I31)</f>
        <v>0</v>
      </c>
      <c r="L31" s="451">
        <f>'Bdgt Justf B-2a Pg 2 '!F133</f>
        <v>0</v>
      </c>
    </row>
    <row r="32" spans="1:20" ht="15" customHeight="1">
      <c r="A32" s="1076" t="s">
        <v>126</v>
      </c>
      <c r="B32" s="1077"/>
      <c r="C32" s="482"/>
      <c r="D32" s="483"/>
      <c r="E32" s="482"/>
      <c r="F32" s="483"/>
      <c r="G32" s="482"/>
      <c r="H32" s="483"/>
      <c r="I32" s="482"/>
      <c r="J32" s="483"/>
      <c r="K32" s="468"/>
    </row>
    <row r="33" spans="1:15" ht="15" customHeight="1">
      <c r="A33" s="484">
        <f>'Bdgt Justf B-2a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B-2a Pg 2 '!F139</f>
        <v>0</v>
      </c>
    </row>
    <row r="34" spans="1:15" ht="15" customHeight="1" thickBot="1">
      <c r="A34" s="756">
        <f>'Bdgt Justf B-2a Pg 2 '!A140</f>
        <v>0</v>
      </c>
      <c r="B34" s="757"/>
      <c r="C34" s="758"/>
      <c r="D34" s="759">
        <f>IF(C34=0,0,C34/$K$34)</f>
        <v>0</v>
      </c>
      <c r="E34" s="758"/>
      <c r="F34" s="759">
        <f>IF(E34=0,0,E34/$K$34)</f>
        <v>0</v>
      </c>
      <c r="G34" s="758"/>
      <c r="H34" s="759">
        <f>IF(G34=0,0,G34/$K$34)</f>
        <v>0</v>
      </c>
      <c r="I34" s="758"/>
      <c r="J34" s="759">
        <f>IF(I34=0,0,I34/$K$34)</f>
        <v>0</v>
      </c>
      <c r="K34" s="760">
        <f>SUM(C34,E34,G34,I34)</f>
        <v>0</v>
      </c>
      <c r="L34" s="451">
        <f>'Bdgt Justf B-2a Pg 2 '!F140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1">IF(I35=0,0,I35/$K$35)</f>
        <v>0</v>
      </c>
      <c r="K35" s="763">
        <f>SUM(K23:K34)</f>
        <v>0</v>
      </c>
      <c r="L35" s="476">
        <f>'Bdgt Justf B-2a Pg 2 '!F146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0</v>
      </c>
      <c r="D37" s="483">
        <f>IF(C37=0,0,C37/$K$37)</f>
        <v>0</v>
      </c>
      <c r="E37" s="493">
        <f>SUM(E20,E35)</f>
        <v>0</v>
      </c>
      <c r="F37" s="483">
        <f>IF(E37=0,0,E37/$K$37)</f>
        <v>0</v>
      </c>
      <c r="G37" s="493">
        <f>SUM(G20,G35)</f>
        <v>0</v>
      </c>
      <c r="H37" s="483">
        <f>IF(G37=0,0,G37/$K$37)</f>
        <v>0</v>
      </c>
      <c r="I37" s="493">
        <f>SUM(I20,I35)</f>
        <v>0</v>
      </c>
      <c r="J37" s="483">
        <f t="shared" ref="J37" si="22">IF(I37=0,0,I37/$K$37)</f>
        <v>0</v>
      </c>
      <c r="K37" s="468">
        <f>SUM(C37,E37,G37,I37)</f>
        <v>0</v>
      </c>
      <c r="L37" s="451">
        <f>'Bdgt Justf B-2a Pg 2 '!F148</f>
        <v>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3">IF(I38=0,0,I38/$K$38)</f>
        <v>#DIV/0!</v>
      </c>
      <c r="K38" s="488" t="e">
        <f>SUM(C38,E38,G38,I38)</f>
        <v>#DIV/0!</v>
      </c>
      <c r="L38" s="451">
        <f>'Bdgt Justf B-2a Pg 2 '!F157</f>
        <v>0</v>
      </c>
      <c r="M38" s="496" t="e">
        <f>'Bdgt Justf B-2a Pg 2 '!F156</f>
        <v>#DIV/0!</v>
      </c>
    </row>
    <row r="39" spans="1:15" s="458" customFormat="1" ht="18.75" customHeight="1" thickBot="1">
      <c r="A39" s="1078" t="s">
        <v>7</v>
      </c>
      <c r="B39" s="1079"/>
      <c r="C39" s="761" t="e">
        <f>SUM(C37:C38)</f>
        <v>#DIV/0!</v>
      </c>
      <c r="D39" s="762" t="e">
        <f>IF(C39=0,0,C39/$K$39)</f>
        <v>#DIV/0!</v>
      </c>
      <c r="E39" s="761" t="e">
        <f t="shared" ref="E39" si="24">SUM(E37:E38)</f>
        <v>#DIV/0!</v>
      </c>
      <c r="F39" s="762" t="e">
        <f>IF(E39=0,0,E39/$K$39)</f>
        <v>#DIV/0!</v>
      </c>
      <c r="G39" s="761" t="e">
        <f t="shared" ref="G39" si="25">SUM(G37:G38)</f>
        <v>#DIV/0!</v>
      </c>
      <c r="H39" s="762" t="e">
        <f>IF(G39=0,0,G39/$K$39)</f>
        <v>#DIV/0!</v>
      </c>
      <c r="I39" s="761" t="e">
        <f t="shared" ref="I39" si="26">SUM(I37:I38)</f>
        <v>#DIV/0!</v>
      </c>
      <c r="J39" s="762" t="e">
        <f t="shared" ref="J39" si="27">IF(I39=0,0,I39/$K$39)</f>
        <v>#DIV/0!</v>
      </c>
      <c r="K39" s="763" t="e">
        <f>+K37+K38</f>
        <v>#DIV/0!</v>
      </c>
      <c r="L39" s="476">
        <f>'Bdgt Justf B-2a Pg 2 '!F159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8">C43</f>
        <v>#DIV/0!</v>
      </c>
      <c r="D53" s="514"/>
      <c r="E53" s="517" t="e">
        <f t="shared" ref="E53" si="29">E43</f>
        <v>#DIV/0!</v>
      </c>
      <c r="F53" s="514"/>
      <c r="G53" s="517" t="e">
        <f t="shared" ref="G53" si="30">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1">C53-C51</f>
        <v>#DIV/0!</v>
      </c>
      <c r="D55" s="514"/>
      <c r="E55" s="518" t="e">
        <f t="shared" ref="E55" si="32">E53-E51</f>
        <v>#DIV/0!</v>
      </c>
      <c r="F55" s="514"/>
      <c r="G55" s="518" t="e">
        <f t="shared" ref="G55" si="33">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B19">
    <cfRule type="cellIs" dxfId="53" priority="2" operator="greaterThan">
      <formula>0.301</formula>
    </cfRule>
  </conditionalFormatting>
  <conditionalFormatting sqref="B38 M38">
    <cfRule type="cellIs" dxfId="52" priority="1" operator="greaterThan">
      <formula>0.151</formula>
    </cfRule>
  </conditionalFormatting>
  <conditionalFormatting sqref="C55 E55 G55 I55">
    <cfRule type="cellIs" dxfId="51" priority="3" operator="lessThan">
      <formula>0</formula>
    </cfRule>
    <cfRule type="cellIs" dxfId="50"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1A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1A00-000001000000}">
          <x14:formula1>
            <xm:f>'S:\HHS\DEAN\App B Workgroup Folder 2017-18\[NEW_DRAFT_AppendixB-BudgetTemplate_NonBHS.xlsx]DROPDOWN HHS Service Modes'!#REF!</xm:f>
          </x14:formula1>
          <xm:sqref>C6:J6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168"/>
  <sheetViews>
    <sheetView showGridLines="0" view="pageBreakPreview" topLeftCell="A112" zoomScale="84" zoomScaleNormal="120" zoomScaleSheetLayoutView="84" workbookViewId="0">
      <selection activeCell="A129" sqref="A129"/>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618</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731</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49" priority="2" operator="greaterThan">
      <formula>0.3</formula>
    </cfRule>
  </conditionalFormatting>
  <conditionalFormatting sqref="F156">
    <cfRule type="cellIs" dxfId="48"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tabSelected="1" zoomScaleNormal="100" zoomScaleSheetLayoutView="120" workbookViewId="0"/>
  </sheetViews>
  <sheetFormatPr defaultColWidth="9.125" defaultRowHeight="15.6"/>
  <cols>
    <col min="1" max="1" width="148" style="342" customWidth="1"/>
    <col min="2" max="16384" width="9.125" style="343"/>
  </cols>
  <sheetData>
    <row r="1" spans="1:1" ht="65.25" customHeight="1">
      <c r="A1" s="673" t="s">
        <v>728</v>
      </c>
    </row>
    <row r="2" spans="1:1" ht="12.75" customHeight="1">
      <c r="A2" s="670"/>
    </row>
    <row r="3" spans="1:1" ht="31.2">
      <c r="A3" s="800" t="s">
        <v>690</v>
      </c>
    </row>
    <row r="4" spans="1:1" ht="31.2">
      <c r="A4" s="801" t="s">
        <v>691</v>
      </c>
    </row>
    <row r="5" spans="1:1" ht="30" customHeight="1">
      <c r="A5" s="801" t="s">
        <v>692</v>
      </c>
    </row>
    <row r="6" spans="1:1" ht="30" customHeight="1">
      <c r="A6" s="801" t="s">
        <v>573</v>
      </c>
    </row>
    <row r="7" spans="1:1">
      <c r="A7" s="800"/>
    </row>
    <row r="8" spans="1:1" ht="46.8">
      <c r="A8" s="800" t="s">
        <v>572</v>
      </c>
    </row>
    <row r="9" spans="1:1">
      <c r="A9" s="800"/>
    </row>
    <row r="10" spans="1:1" ht="17.25" customHeight="1">
      <c r="A10" s="802" t="s">
        <v>687</v>
      </c>
    </row>
    <row r="11" spans="1:1" ht="46.8">
      <c r="A11" s="800" t="s">
        <v>688</v>
      </c>
    </row>
    <row r="12" spans="1:1" ht="31.2">
      <c r="A12" s="800" t="s">
        <v>689</v>
      </c>
    </row>
    <row r="13" spans="1:1">
      <c r="A13" s="800"/>
    </row>
    <row r="14" spans="1:1" ht="31.2">
      <c r="A14" s="800" t="s">
        <v>725</v>
      </c>
    </row>
    <row r="15" spans="1:1">
      <c r="A15" s="800" t="s">
        <v>726</v>
      </c>
    </row>
    <row r="16" spans="1:1">
      <c r="A16" s="800"/>
    </row>
    <row r="17" spans="1:14" ht="29.25" customHeight="1">
      <c r="A17" s="800" t="s">
        <v>648</v>
      </c>
    </row>
    <row r="18" spans="1:14" ht="31.2">
      <c r="A18" s="803" t="s">
        <v>727</v>
      </c>
    </row>
    <row r="19" spans="1:14">
      <c r="A19" s="803" t="s">
        <v>693</v>
      </c>
    </row>
    <row r="20" spans="1:14" ht="22.8">
      <c r="A20" s="803" t="s">
        <v>694</v>
      </c>
      <c r="E20" s="780"/>
      <c r="F20" s="781"/>
      <c r="G20" s="781"/>
    </row>
    <row r="21" spans="1:14">
      <c r="A21" s="803"/>
    </row>
    <row r="22" spans="1:14">
      <c r="A22" s="908" t="s">
        <v>819</v>
      </c>
    </row>
    <row r="23" spans="1:14" ht="31.2">
      <c r="A23" s="909" t="s">
        <v>821</v>
      </c>
    </row>
    <row r="24" spans="1:14" ht="31.2">
      <c r="A24" s="909" t="s">
        <v>816</v>
      </c>
    </row>
    <row r="25" spans="1:14" ht="31.2">
      <c r="A25" s="909" t="s">
        <v>817</v>
      </c>
    </row>
    <row r="26" spans="1:14" ht="31.2">
      <c r="A26" s="909" t="s">
        <v>820</v>
      </c>
    </row>
    <row r="27" spans="1:14">
      <c r="A27" s="908" t="s">
        <v>804</v>
      </c>
    </row>
    <row r="28" spans="1:14">
      <c r="A28" s="909"/>
    </row>
    <row r="29" spans="1:14">
      <c r="A29" s="803"/>
    </row>
    <row r="30" spans="1:14">
      <c r="A30" s="803"/>
    </row>
    <row r="31" spans="1:14">
      <c r="A31" s="803" t="s">
        <v>695</v>
      </c>
      <c r="E31" s="782"/>
      <c r="F31" s="783"/>
      <c r="G31" s="783"/>
      <c r="H31" s="783"/>
      <c r="I31" s="783"/>
      <c r="J31" s="783"/>
      <c r="K31" s="783"/>
      <c r="L31" s="783"/>
      <c r="M31" s="783"/>
      <c r="N31" s="783"/>
    </row>
    <row r="32" spans="1:14" ht="18.75" customHeight="1">
      <c r="A32" s="804" t="s">
        <v>696</v>
      </c>
      <c r="E32" s="782"/>
      <c r="F32" s="784"/>
      <c r="G32" s="784"/>
      <c r="H32" s="784"/>
      <c r="I32" s="784"/>
      <c r="J32" s="784"/>
      <c r="K32" s="784"/>
      <c r="L32" s="784"/>
      <c r="M32" s="784"/>
      <c r="N32" s="784"/>
    </row>
    <row r="33" spans="1:14" ht="33" customHeight="1">
      <c r="A33" s="805" t="s">
        <v>697</v>
      </c>
      <c r="E33" s="785"/>
      <c r="F33" s="786"/>
      <c r="G33" s="786"/>
      <c r="H33" s="786"/>
      <c r="I33" s="786"/>
      <c r="J33" s="786"/>
      <c r="K33" s="786"/>
      <c r="L33" s="786"/>
      <c r="M33" s="786"/>
      <c r="N33" s="786"/>
    </row>
    <row r="34" spans="1:14">
      <c r="A34" s="805" t="s">
        <v>698</v>
      </c>
      <c r="E34" s="910"/>
      <c r="F34" s="910"/>
      <c r="G34" s="910"/>
      <c r="H34" s="910"/>
      <c r="I34" s="910"/>
      <c r="J34" s="910"/>
      <c r="K34" s="910"/>
      <c r="L34" s="910"/>
      <c r="M34" s="910"/>
      <c r="N34" s="910"/>
    </row>
    <row r="35" spans="1:14">
      <c r="A35" s="805" t="s">
        <v>699</v>
      </c>
      <c r="E35" s="787"/>
      <c r="F35" s="788"/>
      <c r="G35" s="788"/>
      <c r="H35" s="788"/>
      <c r="I35" s="788"/>
      <c r="J35" s="788"/>
      <c r="K35" s="788"/>
      <c r="L35" s="788"/>
      <c r="M35" s="788"/>
      <c r="N35" s="788"/>
    </row>
    <row r="36" spans="1:14">
      <c r="A36" s="805"/>
      <c r="E36" s="787"/>
      <c r="F36" s="788"/>
      <c r="G36" s="788"/>
      <c r="H36" s="788"/>
      <c r="I36" s="788"/>
      <c r="J36" s="788"/>
      <c r="K36" s="788"/>
      <c r="L36" s="788"/>
      <c r="M36" s="788"/>
      <c r="N36" s="788"/>
    </row>
    <row r="37" spans="1:14" ht="20.25" customHeight="1">
      <c r="A37" s="803" t="s">
        <v>700</v>
      </c>
      <c r="E37" s="789"/>
      <c r="F37" s="790"/>
      <c r="G37" s="790"/>
      <c r="H37" s="790"/>
      <c r="I37" s="790"/>
      <c r="J37" s="790"/>
      <c r="K37" s="790"/>
      <c r="L37" s="790"/>
      <c r="M37" s="790"/>
      <c r="N37" s="790"/>
    </row>
    <row r="38" spans="1:14" ht="17.25" customHeight="1">
      <c r="A38" s="805" t="s">
        <v>701</v>
      </c>
      <c r="E38" s="787"/>
      <c r="F38" s="791"/>
      <c r="G38" s="791"/>
      <c r="H38" s="791"/>
      <c r="I38" s="791"/>
      <c r="J38" s="791"/>
      <c r="K38" s="791"/>
      <c r="L38" s="791"/>
      <c r="M38" s="791"/>
      <c r="N38" s="791"/>
    </row>
    <row r="39" spans="1:14" ht="24" customHeight="1">
      <c r="A39" s="805" t="s">
        <v>702</v>
      </c>
      <c r="E39" s="787"/>
      <c r="F39" s="792"/>
      <c r="G39" s="792"/>
      <c r="H39" s="792"/>
      <c r="I39" s="792"/>
      <c r="J39" s="792"/>
      <c r="K39" s="792"/>
      <c r="L39" s="792"/>
      <c r="M39" s="792"/>
      <c r="N39" s="792"/>
    </row>
    <row r="40" spans="1:14">
      <c r="A40" s="805" t="s">
        <v>703</v>
      </c>
      <c r="E40" s="787"/>
      <c r="F40" s="792"/>
      <c r="G40" s="792"/>
      <c r="H40" s="792"/>
      <c r="I40" s="792"/>
      <c r="J40" s="792"/>
      <c r="K40" s="792"/>
      <c r="L40" s="792"/>
      <c r="M40" s="792"/>
      <c r="N40" s="792"/>
    </row>
    <row r="41" spans="1:14">
      <c r="A41" s="800"/>
      <c r="E41" s="789"/>
      <c r="F41" s="790"/>
      <c r="G41" s="790"/>
      <c r="H41" s="790"/>
      <c r="I41" s="790"/>
      <c r="J41" s="790"/>
      <c r="K41" s="790"/>
      <c r="L41" s="790"/>
      <c r="M41" s="790"/>
      <c r="N41" s="790"/>
    </row>
    <row r="42" spans="1:14">
      <c r="A42" s="803" t="s">
        <v>704</v>
      </c>
      <c r="E42" s="787"/>
      <c r="F42" s="792"/>
      <c r="G42" s="792"/>
      <c r="H42" s="792"/>
      <c r="I42" s="792"/>
      <c r="J42" s="792"/>
      <c r="K42" s="792"/>
      <c r="L42" s="792"/>
      <c r="M42" s="792"/>
      <c r="N42" s="792"/>
    </row>
    <row r="43" spans="1:14">
      <c r="A43" s="805" t="s">
        <v>705</v>
      </c>
      <c r="E43" s="787"/>
      <c r="F43" s="793"/>
      <c r="G43" s="793"/>
      <c r="H43" s="793"/>
      <c r="I43" s="793"/>
      <c r="J43" s="793"/>
      <c r="K43" s="793"/>
      <c r="L43" s="793"/>
      <c r="M43" s="793"/>
      <c r="N43" s="793"/>
    </row>
    <row r="44" spans="1:14">
      <c r="A44" s="805" t="s">
        <v>706</v>
      </c>
      <c r="E44" s="789"/>
      <c r="F44" s="790"/>
      <c r="G44" s="790"/>
      <c r="H44" s="790"/>
      <c r="I44" s="790"/>
      <c r="J44" s="790"/>
      <c r="K44" s="790"/>
      <c r="L44" s="790"/>
      <c r="M44" s="790"/>
      <c r="N44" s="790"/>
    </row>
    <row r="45" spans="1:14">
      <c r="A45" s="805" t="s">
        <v>707</v>
      </c>
    </row>
    <row r="46" spans="1:14">
      <c r="A46" s="806"/>
    </row>
    <row r="47" spans="1:14" ht="36">
      <c r="A47" s="671" t="s">
        <v>614</v>
      </c>
    </row>
  </sheetData>
  <conditionalFormatting sqref="F38:N38">
    <cfRule type="cellIs" dxfId="86" priority="1" operator="greaterThan">
      <formula>0.3</formula>
    </cfRule>
    <cfRule type="cellIs" dxfId="85" priority="5" operator="greaterThan">
      <formula>0.3</formula>
    </cfRule>
  </conditionalFormatting>
  <conditionalFormatting sqref="F43:N43">
    <cfRule type="cellIs" dxfId="84" priority="2" operator="greaterThan">
      <formula>0.15</formula>
    </cfRule>
    <cfRule type="cellIs" dxfId="83" priority="3" operator="greaterThan">
      <formula>0.15</formula>
    </cfRule>
  </conditionalFormatting>
  <pageMargins left="0.7" right="0.7" top="0.75" bottom="0.75" header="0.3" footer="0.3"/>
  <pageSetup scale="68" firstPageNumber="2" fitToHeight="0" orientation="portrait" useFirstPageNumber="1" r:id="rId1"/>
  <headerFooter scaleWithDoc="0">
    <oddHeader xml:space="preserve">&amp;CNON-BHS APPENDIX B - General Instructions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56"/>
  <sheetViews>
    <sheetView showGridLines="0" view="pageBreakPreview" topLeftCell="G1" zoomScaleNormal="120" zoomScaleSheetLayoutView="100" workbookViewId="0">
      <selection activeCell="L7" sqref="L7"/>
    </sheetView>
  </sheetViews>
  <sheetFormatPr defaultColWidth="9.125" defaultRowHeight="15" customHeight="1"/>
  <cols>
    <col min="1" max="1" width="18.75" style="452" customWidth="1"/>
    <col min="2" max="2" width="11.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f>'Bdgt Justf B-1b Pg 2 '!B3</f>
        <v>0</v>
      </c>
      <c r="C1" s="643"/>
      <c r="D1" s="643"/>
      <c r="E1" s="643"/>
      <c r="F1" s="643"/>
      <c r="G1" s="643"/>
      <c r="H1" s="740"/>
      <c r="I1" s="699"/>
      <c r="J1" s="741" t="s">
        <v>632</v>
      </c>
      <c r="K1" s="742" t="str">
        <f>'Bdgt Justf B-1b Pg 2 '!F3</f>
        <v>B-1b</v>
      </c>
    </row>
    <row r="2" spans="1:24" ht="18" customHeight="1">
      <c r="A2" s="743" t="s">
        <v>633</v>
      </c>
      <c r="B2" s="456">
        <f>'Bdgt Justf B-1b Pg 2 '!B4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B-1b Pg 2 '!B8</f>
        <v>0</v>
      </c>
      <c r="B8" s="465">
        <f>'Bdgt Justf B-1b Pg 2 '!E12</f>
        <v>0.33333333333333331</v>
      </c>
      <c r="C8" s="466">
        <v>41667</v>
      </c>
      <c r="D8" s="467">
        <f>IF(C8=0,0,C8/$K$8)</f>
        <v>1</v>
      </c>
      <c r="E8" s="466"/>
      <c r="F8" s="467">
        <f>IF(E8=0,0,E8/$K$8)</f>
        <v>0</v>
      </c>
      <c r="G8" s="466">
        <v>0</v>
      </c>
      <c r="H8" s="467">
        <f>IF(G8=0,0,G8/$K$8)</f>
        <v>0</v>
      </c>
      <c r="I8" s="466"/>
      <c r="J8" s="467">
        <f t="shared" ref="J8" si="0">IF(I8=0,0,I8/$K$8)</f>
        <v>0</v>
      </c>
      <c r="K8" s="468">
        <f t="shared" ref="K8:K17" si="1">SUM(C8,E8,G8,I8)</f>
        <v>41667</v>
      </c>
      <c r="L8" s="808">
        <f>'Bdgt Justf B-1 Pg 2 '!F12</f>
        <v>40000</v>
      </c>
      <c r="M8" s="811" t="s">
        <v>713</v>
      </c>
    </row>
    <row r="9" spans="1:24" ht="19.5" customHeight="1">
      <c r="A9" s="464">
        <f>'Bdgt Justf B-1b Pg 2 '!B14</f>
        <v>0</v>
      </c>
      <c r="B9" s="465">
        <f>'Bdgt Justf B-1b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B-1b Pg 2 '!B20</f>
        <v>0</v>
      </c>
      <c r="B10" s="465">
        <f>'Bdgt Justf B-1b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B-1b Pg 2 '!B26</f>
        <v>0</v>
      </c>
      <c r="B11" s="465">
        <f>'Bdgt Justf B-1b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B-1b Pg 2 '!B32</f>
        <v>0</v>
      </c>
      <c r="B12" s="465">
        <f>'Bdgt Justf B-1b Pg 2 '!E36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row>
    <row r="13" spans="1:24" ht="19.5" customHeight="1">
      <c r="A13" s="464">
        <f>'Bdgt Justf B-1b Pg 2 '!B38</f>
        <v>0</v>
      </c>
      <c r="B13" s="465">
        <f>'Bdgt Justf B-1b Pg 2 '!E42</f>
        <v>0</v>
      </c>
      <c r="C13" s="466"/>
      <c r="D13" s="467">
        <f t="shared" ref="D13:D16" si="5">IF(C13=0,0,C13/$K$12)</f>
        <v>0</v>
      </c>
      <c r="E13" s="466"/>
      <c r="F13" s="467">
        <f t="shared" ref="F13:F16" si="6">IF(E13=0,0,E13/$K$12)</f>
        <v>0</v>
      </c>
      <c r="G13" s="466"/>
      <c r="H13" s="467">
        <f t="shared" ref="H13:H16" si="7">IF(G13=0,0,G13/$K$12)</f>
        <v>0</v>
      </c>
      <c r="I13" s="466"/>
      <c r="J13" s="467">
        <f t="shared" ref="J13:J16" si="8">IF(I13=0,0,I13/$K$12)</f>
        <v>0</v>
      </c>
      <c r="K13" s="468">
        <f t="shared" ref="K13:K16" si="9">SUM(C13,E13,G13,I13)</f>
        <v>0</v>
      </c>
      <c r="L13" s="808">
        <f>'Bdgt Justf B-1 Pg 2 '!F42</f>
        <v>0</v>
      </c>
      <c r="M13" s="817" t="s">
        <v>722</v>
      </c>
    </row>
    <row r="14" spans="1:24" ht="19.5" customHeight="1">
      <c r="A14" s="464">
        <f>'Bdgt Justf B-1b Pg 2 '!B44</f>
        <v>0</v>
      </c>
      <c r="B14" s="465">
        <f>'Bdgt Justf B-1b Pg 2 '!E48</f>
        <v>0</v>
      </c>
      <c r="C14" s="466"/>
      <c r="D14" s="467">
        <f t="shared" si="5"/>
        <v>0</v>
      </c>
      <c r="E14" s="466"/>
      <c r="F14" s="467">
        <f t="shared" si="6"/>
        <v>0</v>
      </c>
      <c r="G14" s="466"/>
      <c r="H14" s="467">
        <f t="shared" si="7"/>
        <v>0</v>
      </c>
      <c r="I14" s="466"/>
      <c r="J14" s="467">
        <f t="shared" si="8"/>
        <v>0</v>
      </c>
      <c r="K14" s="468">
        <f t="shared" si="9"/>
        <v>0</v>
      </c>
      <c r="L14" s="808">
        <f>'Bdgt Justf B-1 Pg 2 '!F48</f>
        <v>0</v>
      </c>
      <c r="M14" s="809"/>
    </row>
    <row r="15" spans="1:24" ht="19.5" customHeight="1">
      <c r="A15" s="464">
        <f>'Bdgt Justf B-1b Pg 2 '!B50</f>
        <v>0</v>
      </c>
      <c r="B15" s="465">
        <f>'Bdgt Justf B-1b Pg 2 '!E54</f>
        <v>0</v>
      </c>
      <c r="C15" s="466"/>
      <c r="D15" s="467">
        <f t="shared" si="5"/>
        <v>0</v>
      </c>
      <c r="E15" s="466"/>
      <c r="F15" s="467">
        <f t="shared" si="6"/>
        <v>0</v>
      </c>
      <c r="G15" s="466"/>
      <c r="H15" s="467">
        <f t="shared" si="7"/>
        <v>0</v>
      </c>
      <c r="I15" s="466"/>
      <c r="J15" s="467">
        <f t="shared" si="8"/>
        <v>0</v>
      </c>
      <c r="K15" s="468">
        <f t="shared" si="9"/>
        <v>0</v>
      </c>
      <c r="L15" s="808">
        <f>'Bdgt Justf B-1 Pg 2 '!F54</f>
        <v>0</v>
      </c>
      <c r="M15" s="809"/>
    </row>
    <row r="16" spans="1:24" ht="19.5" customHeight="1">
      <c r="A16" s="464">
        <f>'Bdgt Justf B-1b Pg 2 '!B56</f>
        <v>0</v>
      </c>
      <c r="B16" s="465">
        <f>'Bdgt Justf B-1b Pg 2 '!E60</f>
        <v>0</v>
      </c>
      <c r="C16" s="466"/>
      <c r="D16" s="467">
        <f t="shared" si="5"/>
        <v>0</v>
      </c>
      <c r="E16" s="466"/>
      <c r="F16" s="467">
        <f t="shared" si="6"/>
        <v>0</v>
      </c>
      <c r="G16" s="466"/>
      <c r="H16" s="467">
        <f t="shared" si="7"/>
        <v>0</v>
      </c>
      <c r="I16" s="466"/>
      <c r="J16" s="467">
        <f t="shared" si="8"/>
        <v>0</v>
      </c>
      <c r="K16" s="468">
        <f t="shared" si="9"/>
        <v>0</v>
      </c>
      <c r="L16" s="808">
        <f>'Bdgt Justf B-1 Pg 2 '!F60</f>
        <v>0</v>
      </c>
      <c r="M16" s="809"/>
    </row>
    <row r="17" spans="1:20" ht="19.5" customHeight="1" thickBot="1">
      <c r="A17" s="469">
        <f>'Bdgt Justf B-1b Pg 2 '!B62</f>
        <v>0</v>
      </c>
      <c r="B17" s="470">
        <f>'Bdgt Justf B-1b Pg 2 '!E66</f>
        <v>0</v>
      </c>
      <c r="C17" s="471"/>
      <c r="D17" s="472">
        <f>IF(C17=0,0,C17/$K$17)</f>
        <v>0</v>
      </c>
      <c r="E17" s="471"/>
      <c r="F17" s="472">
        <f>IF(E17=0,0,E17/$K$17)</f>
        <v>0</v>
      </c>
      <c r="G17" s="471"/>
      <c r="H17" s="472">
        <f>IF(G17=0,0,G17/$K$17)</f>
        <v>0</v>
      </c>
      <c r="I17" s="471"/>
      <c r="J17" s="472">
        <f t="shared" ref="J17" si="10">IF(I17=0,0,I17/$K$17)</f>
        <v>0</v>
      </c>
      <c r="K17" s="471">
        <f t="shared" si="1"/>
        <v>0</v>
      </c>
      <c r="L17" s="808">
        <f>'Bdgt Justf B-1 Pg 2 '!F66</f>
        <v>0</v>
      </c>
      <c r="M17" s="809"/>
    </row>
    <row r="18" spans="1:20" s="458" customFormat="1" ht="19.5" customHeight="1" thickTop="1">
      <c r="A18" s="694" t="s">
        <v>638</v>
      </c>
      <c r="B18" s="473">
        <f>SUM(B8:B17)</f>
        <v>0.33333333333333331</v>
      </c>
      <c r="C18" s="474">
        <f>SUM(C8:C17)</f>
        <v>41667</v>
      </c>
      <c r="D18" s="475">
        <f>IF(C18=0,0,C18/$K$18)</f>
        <v>1</v>
      </c>
      <c r="E18" s="474">
        <f t="shared" ref="E18" si="11">SUM(E8:E17)</f>
        <v>0</v>
      </c>
      <c r="F18" s="475">
        <f>IF(E18=0,0,E18/$K$18)</f>
        <v>0</v>
      </c>
      <c r="G18" s="474">
        <f t="shared" ref="G18" si="12">SUM(G8:G17)</f>
        <v>0</v>
      </c>
      <c r="H18" s="475">
        <f>IF(G18=0,0,G18/$K$18)</f>
        <v>0</v>
      </c>
      <c r="I18" s="474">
        <f t="shared" ref="I18" si="13">SUM(I8:I17)</f>
        <v>0</v>
      </c>
      <c r="J18" s="475">
        <f t="shared" ref="J18" si="14">IF(I18=0,0,I18/$K$18)</f>
        <v>0</v>
      </c>
      <c r="K18" s="474">
        <f>SUM(K8:K17)</f>
        <v>41667</v>
      </c>
      <c r="L18" s="812">
        <f>'Bdgt Justf B-1 Pg 2 '!F69</f>
        <v>40000</v>
      </c>
      <c r="M18" s="813"/>
    </row>
    <row r="19" spans="1:20" ht="19.5" customHeight="1" thickBot="1">
      <c r="A19" s="767" t="s">
        <v>159</v>
      </c>
      <c r="B19" s="770">
        <f>'Bdgt Justf B-1b Pg 2 '!F82</f>
        <v>0.29898960808313535</v>
      </c>
      <c r="C19" s="772">
        <f>ROUND(C18*$B$19,0)</f>
        <v>12458</v>
      </c>
      <c r="D19" s="759">
        <f>IF(C19=0,0,C19/$K$19)</f>
        <v>1</v>
      </c>
      <c r="E19" s="760">
        <f t="shared" ref="E19" si="15">ROUND(E18*$B$19,0)</f>
        <v>0</v>
      </c>
      <c r="F19" s="759">
        <f>IF(E19=0,0,E19/$K$19)</f>
        <v>0</v>
      </c>
      <c r="G19" s="760">
        <f t="shared" ref="G19" si="16">ROUND(G18*$B$19,0)</f>
        <v>0</v>
      </c>
      <c r="H19" s="759">
        <f>IF(G19=0,0,G19/$K$19)</f>
        <v>0</v>
      </c>
      <c r="I19" s="760">
        <f t="shared" ref="I19" si="17">ROUND(I18*$B$19,0)</f>
        <v>0</v>
      </c>
      <c r="J19" s="759">
        <f t="shared" ref="J19" si="18">IF(I19=0,0,I19/$K$19)</f>
        <v>0</v>
      </c>
      <c r="K19" s="760">
        <f>SUM(C19,E19,G19,I19)</f>
        <v>12458</v>
      </c>
      <c r="L19" s="808">
        <f>'Bdgt Justf B-1 Pg 2 '!F80</f>
        <v>11960</v>
      </c>
      <c r="M19" s="810"/>
    </row>
    <row r="20" spans="1:20" s="458" customFormat="1" ht="19.5" customHeight="1" thickBot="1">
      <c r="A20" s="768" t="s">
        <v>16</v>
      </c>
      <c r="B20" s="771"/>
      <c r="C20" s="761">
        <f>SUM(C18:C19)</f>
        <v>54125</v>
      </c>
      <c r="D20" s="762">
        <f>IF(C20=0,0,C20/$K$20)</f>
        <v>1</v>
      </c>
      <c r="E20" s="769">
        <f t="shared" ref="E20" si="19">SUM(E18:E19)</f>
        <v>0</v>
      </c>
      <c r="F20" s="762">
        <f>IF(E20=0,0,E20/$K$20)</f>
        <v>0</v>
      </c>
      <c r="G20" s="769">
        <f t="shared" ref="G20" si="20">SUM(G18:G19)</f>
        <v>0</v>
      </c>
      <c r="H20" s="762">
        <f>IF(G20=0,0,G20/$K$20)</f>
        <v>0</v>
      </c>
      <c r="I20" s="769">
        <f t="shared" ref="I20" si="21">SUM(I18:I19)</f>
        <v>0</v>
      </c>
      <c r="J20" s="762">
        <f t="shared" ref="J20" si="22">IF(I20=0,0,I20/$K$20)</f>
        <v>0</v>
      </c>
      <c r="K20" s="763">
        <f>SUM(K18:K19)</f>
        <v>54125</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3">IF(I23=0,0,I23/$K$23)</f>
        <v>0</v>
      </c>
      <c r="K23" s="468">
        <f>SUM(C23,E23,G23,I23)</f>
        <v>0</v>
      </c>
      <c r="L23" s="451">
        <f>'Bdgt Justf B-1b Pg 2 '!F96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B-1b Pg 2 '!F106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B-1b Pg 2 '!F116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B-1b Pg 2 '!F125</f>
        <v>0</v>
      </c>
    </row>
    <row r="27" spans="1:20" ht="15" customHeight="1">
      <c r="A27" s="1070" t="s">
        <v>25</v>
      </c>
      <c r="B27" s="1071"/>
      <c r="C27" s="482"/>
      <c r="D27" s="483"/>
      <c r="E27" s="482"/>
      <c r="F27" s="483"/>
      <c r="G27" s="482"/>
      <c r="H27" s="483"/>
      <c r="I27" s="482"/>
      <c r="J27" s="483"/>
      <c r="K27" s="468"/>
    </row>
    <row r="28" spans="1:20" ht="15" customHeight="1">
      <c r="A28" s="484">
        <f>'Bdgt Justf B-1b Pg 2 '!A130</f>
        <v>0</v>
      </c>
      <c r="B28" s="481"/>
      <c r="C28" s="482"/>
      <c r="D28" s="483">
        <f>IF(C28=0,0,C28/$K$28)</f>
        <v>0</v>
      </c>
      <c r="E28" s="482"/>
      <c r="F28" s="483">
        <f>IF(E28=0,0,E28/$K$28)</f>
        <v>0</v>
      </c>
      <c r="G28" s="482"/>
      <c r="H28" s="483">
        <f>IF(G28=0,0,G28/$K$28)</f>
        <v>0</v>
      </c>
      <c r="I28" s="482"/>
      <c r="J28" s="483">
        <f>IF(I28=0,0,I28/$K$28)</f>
        <v>0</v>
      </c>
      <c r="K28" s="468">
        <f>SUM(C28,E28,G28,I28)</f>
        <v>0</v>
      </c>
      <c r="L28" s="451">
        <f>'Bdgt Justf B-1b Pg 2 '!F130</f>
        <v>0</v>
      </c>
    </row>
    <row r="29" spans="1:20" ht="15" customHeight="1">
      <c r="A29" s="484">
        <f>'Bdgt Justf B-1b Pg 2 '!A131</f>
        <v>0</v>
      </c>
      <c r="B29" s="481"/>
      <c r="C29" s="482"/>
      <c r="D29" s="483">
        <f>IF(C29=0,0,C29/$K$29)</f>
        <v>0</v>
      </c>
      <c r="E29" s="482"/>
      <c r="F29" s="483">
        <f>IF(E29=0,0,E29/$K$29)</f>
        <v>0</v>
      </c>
      <c r="G29" s="482"/>
      <c r="H29" s="483">
        <f>IF(G29=0,0,G29/$K$29)</f>
        <v>0</v>
      </c>
      <c r="I29" s="482"/>
      <c r="J29" s="483">
        <f>IF(I29=0,0,I29/$K$29)</f>
        <v>0</v>
      </c>
      <c r="K29" s="468">
        <f>SUM(C29,E29,G29,I29)</f>
        <v>0</v>
      </c>
      <c r="L29" s="451">
        <f>'Bdgt Justf B-1b Pg 2 '!F131</f>
        <v>0</v>
      </c>
    </row>
    <row r="30" spans="1:20" ht="15" hidden="1" customHeight="1">
      <c r="A30" s="484">
        <f>'Bdgt Justf B-1b Pg 2 '!A132</f>
        <v>0</v>
      </c>
      <c r="B30" s="481"/>
      <c r="C30" s="482"/>
      <c r="D30" s="483">
        <f>IF(C30=0,0,C30/$K$30)</f>
        <v>0</v>
      </c>
      <c r="E30" s="482"/>
      <c r="F30" s="483">
        <f>IF(E30=0,0,E30/$K$30)</f>
        <v>0</v>
      </c>
      <c r="G30" s="482"/>
      <c r="H30" s="483">
        <f>IF(G30=0,0,G30/$K$30)</f>
        <v>0</v>
      </c>
      <c r="I30" s="482"/>
      <c r="J30" s="483">
        <f>IF(I30=0,0,I30/$K$30)</f>
        <v>0</v>
      </c>
      <c r="K30" s="468">
        <f>SUM(C30,E30,G30,I30)</f>
        <v>0</v>
      </c>
      <c r="L30" s="451">
        <f>'Bdgt Justf B-1b Pg 2 '!F132</f>
        <v>0</v>
      </c>
    </row>
    <row r="31" spans="1:20" ht="15" hidden="1" customHeight="1">
      <c r="A31" s="484">
        <f>'Bdgt Justf B-1b Pg 2 '!A133</f>
        <v>0</v>
      </c>
      <c r="B31" s="481"/>
      <c r="C31" s="482"/>
      <c r="D31" s="483">
        <f>IF(C31=0,0,C31/$K$31)</f>
        <v>0</v>
      </c>
      <c r="E31" s="482"/>
      <c r="F31" s="483">
        <f>IF(E31=0,0,E31/$K$31)</f>
        <v>0</v>
      </c>
      <c r="G31" s="482"/>
      <c r="H31" s="483">
        <f>IF(G31=0,0,G31/$K$31)</f>
        <v>0</v>
      </c>
      <c r="I31" s="482"/>
      <c r="J31" s="483">
        <f>IF(I31=0,0,I31/$K$31)</f>
        <v>0</v>
      </c>
      <c r="K31" s="468">
        <f>SUM(C31,E31,G31,I31)</f>
        <v>0</v>
      </c>
      <c r="L31" s="451">
        <f>'Bdgt Justf B-1b Pg 2 '!F133</f>
        <v>0</v>
      </c>
    </row>
    <row r="32" spans="1:20" ht="15" customHeight="1">
      <c r="A32" s="1076" t="s">
        <v>126</v>
      </c>
      <c r="B32" s="1077"/>
      <c r="C32" s="482"/>
      <c r="D32" s="483"/>
      <c r="E32" s="482"/>
      <c r="F32" s="483"/>
      <c r="G32" s="482"/>
      <c r="H32" s="483"/>
      <c r="I32" s="482"/>
      <c r="J32" s="483"/>
      <c r="K32" s="468"/>
    </row>
    <row r="33" spans="1:15" ht="15" customHeight="1">
      <c r="A33" s="484">
        <f>'Bdgt Justf B-1b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B-1b Pg 2 '!F139</f>
        <v>0</v>
      </c>
    </row>
    <row r="34" spans="1:15" ht="15" customHeight="1" thickBot="1">
      <c r="A34" s="756">
        <f>'Bdgt Justf B-1b Pg 2 '!A140</f>
        <v>0</v>
      </c>
      <c r="B34" s="757"/>
      <c r="C34" s="758"/>
      <c r="D34" s="759">
        <f>IF(C34=0,0,C34/$K$34)</f>
        <v>0</v>
      </c>
      <c r="E34" s="758"/>
      <c r="F34" s="759">
        <f>IF(E34=0,0,E34/$K$34)</f>
        <v>0</v>
      </c>
      <c r="G34" s="758"/>
      <c r="H34" s="759">
        <f>IF(G34=0,0,G34/$K$34)</f>
        <v>0</v>
      </c>
      <c r="I34" s="758"/>
      <c r="J34" s="759">
        <f>IF(I34=0,0,I34/$K$34)</f>
        <v>0</v>
      </c>
      <c r="K34" s="760">
        <f>SUM(C34,E34,G34,I34)</f>
        <v>0</v>
      </c>
      <c r="L34" s="451">
        <f>'Bdgt Justf B-1b Pg 2 '!F140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4">IF(I35=0,0,I35/$K$35)</f>
        <v>0</v>
      </c>
      <c r="K35" s="763">
        <f>SUM(K23:K34)</f>
        <v>0</v>
      </c>
      <c r="L35" s="476">
        <f>'Bdgt Justf B-1b Pg 2 '!F146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54125</v>
      </c>
      <c r="D37" s="483">
        <f>IF(C37=0,0,C37/$K$37)</f>
        <v>1</v>
      </c>
      <c r="E37" s="493">
        <f>SUM(E20,E35)</f>
        <v>0</v>
      </c>
      <c r="F37" s="483">
        <f>IF(E37=0,0,E37/$K$37)</f>
        <v>0</v>
      </c>
      <c r="G37" s="493">
        <f>SUM(G20,G35)</f>
        <v>0</v>
      </c>
      <c r="H37" s="483">
        <f>IF(G37=0,0,G37/$K$37)</f>
        <v>0</v>
      </c>
      <c r="I37" s="493">
        <f>SUM(I20,I35)</f>
        <v>0</v>
      </c>
      <c r="J37" s="483">
        <f t="shared" ref="J37" si="25">IF(I37=0,0,I37/$K$37)</f>
        <v>0</v>
      </c>
      <c r="K37" s="468">
        <f>SUM(C37,E37,G37,I37)</f>
        <v>54125</v>
      </c>
      <c r="L37" s="451">
        <f>'Bdgt Justf B-1b Pg 2 '!F148</f>
        <v>54125</v>
      </c>
    </row>
    <row r="38" spans="1:15" ht="18.75" customHeight="1" thickBot="1">
      <c r="A38" s="494" t="s">
        <v>9</v>
      </c>
      <c r="B38" s="495">
        <f>K38/K37</f>
        <v>0.16999538106235565</v>
      </c>
      <c r="C38" s="486">
        <f>ROUND(C37*$M$38,0)</f>
        <v>9201</v>
      </c>
      <c r="D38" s="487">
        <f>IF(C38=0,0,C38/$K$38)</f>
        <v>1</v>
      </c>
      <c r="E38" s="486">
        <f>ROUND(E37*$M$38,0)</f>
        <v>0</v>
      </c>
      <c r="F38" s="487">
        <f>IF(E38=0,0,E38/$K$38)</f>
        <v>0</v>
      </c>
      <c r="G38" s="486">
        <f>ROUND(G37*$M$38,0)</f>
        <v>0</v>
      </c>
      <c r="H38" s="487">
        <f>IF(G38=0,0,G38/$K$38)</f>
        <v>0</v>
      </c>
      <c r="I38" s="486">
        <f>ROUND(I37*$M$38,0)</f>
        <v>0</v>
      </c>
      <c r="J38" s="487">
        <f t="shared" ref="J38" si="26">IF(I38=0,0,I38/$K$38)</f>
        <v>0</v>
      </c>
      <c r="K38" s="488">
        <f>SUM(C38,E38,G38,I38)</f>
        <v>9201</v>
      </c>
      <c r="L38" s="451">
        <f>'Bdgt Justf B-1b Pg 2 '!F157</f>
        <v>9201</v>
      </c>
      <c r="M38" s="496">
        <f>'Bdgt Justf B-1b Pg 2 '!F156</f>
        <v>0.16999538106235565</v>
      </c>
    </row>
    <row r="39" spans="1:15" s="458" customFormat="1" ht="18.75" customHeight="1" thickBot="1">
      <c r="A39" s="1078" t="s">
        <v>7</v>
      </c>
      <c r="B39" s="1079"/>
      <c r="C39" s="761">
        <f>SUM(C37:C38)</f>
        <v>63326</v>
      </c>
      <c r="D39" s="762">
        <f>IF(C39=0,0,C39/$K$39)</f>
        <v>1</v>
      </c>
      <c r="E39" s="761">
        <f t="shared" ref="E39" si="27">SUM(E37:E38)</f>
        <v>0</v>
      </c>
      <c r="F39" s="762">
        <f>IF(E39=0,0,E39/$K$39)</f>
        <v>0</v>
      </c>
      <c r="G39" s="761">
        <f t="shared" ref="G39" si="28">SUM(G37:G38)</f>
        <v>0</v>
      </c>
      <c r="H39" s="762">
        <f>IF(G39=0,0,G39/$K$39)</f>
        <v>0</v>
      </c>
      <c r="I39" s="761">
        <f t="shared" ref="I39" si="29">SUM(I37:I38)</f>
        <v>0</v>
      </c>
      <c r="J39" s="762">
        <f t="shared" ref="J39" si="30">IF(I39=0,0,I39/$K$39)</f>
        <v>0</v>
      </c>
      <c r="K39" s="763">
        <f>+K37+K38</f>
        <v>63326</v>
      </c>
      <c r="L39" s="476">
        <f>'Bdgt Justf B-1b Pg 2 '!F159</f>
        <v>63326</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f>IF(E39=0,0,E39/E42)</f>
        <v>0</v>
      </c>
      <c r="F43" s="1073"/>
      <c r="G43" s="1072">
        <f>IF(G39=0,0,G39/G42)</f>
        <v>0</v>
      </c>
      <c r="H43" s="1073"/>
      <c r="I43" s="1072">
        <f>IF(I39=0,0,I39/I42)</f>
        <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31">C43</f>
        <v>#DIV/0!</v>
      </c>
      <c r="D53" s="514"/>
      <c r="E53" s="517">
        <f t="shared" ref="E53" si="32">E43</f>
        <v>0</v>
      </c>
      <c r="F53" s="514"/>
      <c r="G53" s="517">
        <f t="shared" ref="G53" si="33">G43</f>
        <v>0</v>
      </c>
      <c r="H53" s="514"/>
      <c r="I53" s="517">
        <f>I43</f>
        <v>0</v>
      </c>
      <c r="O53" s="512"/>
    </row>
    <row r="54" spans="1:15" ht="15" customHeight="1">
      <c r="A54" s="510"/>
      <c r="C54" s="515"/>
      <c r="D54" s="515"/>
      <c r="E54" s="515"/>
      <c r="F54" s="515"/>
      <c r="G54" s="515"/>
      <c r="I54" s="515"/>
      <c r="O54" s="512"/>
    </row>
    <row r="55" spans="1:15" ht="30" customHeight="1">
      <c r="A55" s="1084" t="s">
        <v>596</v>
      </c>
      <c r="B55" s="1085"/>
      <c r="C55" s="518" t="e">
        <f t="shared" ref="C55" si="34">C53-C51</f>
        <v>#DIV/0!</v>
      </c>
      <c r="D55" s="514"/>
      <c r="E55" s="518">
        <f t="shared" ref="E55" si="35">E53-E51</f>
        <v>-150</v>
      </c>
      <c r="F55" s="514"/>
      <c r="G55" s="518">
        <f t="shared" ref="G55" si="36">G53-G51</f>
        <v>-75</v>
      </c>
      <c r="H55" s="514"/>
      <c r="I55" s="518">
        <f>I53-I51</f>
        <v>-75</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B19">
    <cfRule type="cellIs" dxfId="47" priority="2" operator="greaterThan">
      <formula>0.301</formula>
    </cfRule>
  </conditionalFormatting>
  <conditionalFormatting sqref="B38 M38">
    <cfRule type="cellIs" dxfId="46" priority="1" operator="greaterThan">
      <formula>0.151</formula>
    </cfRule>
  </conditionalFormatting>
  <conditionalFormatting sqref="C55 E55 G55 I55">
    <cfRule type="cellIs" dxfId="45" priority="3" operator="lessThan">
      <formula>0</formula>
    </cfRule>
    <cfRule type="cellIs" dxfId="44"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1C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1C00-000001000000}">
          <x14:formula1>
            <xm:f>'S:\HHS\DEAN\App B Workgroup Folder 2017-18\[NEW_DRAFT_AppendixB-BudgetTemplate_NonBHS.xlsx]DROPDOWN HHS Service Modes'!#REF!</xm:f>
          </x14:formula1>
          <xm:sqref>C6:J6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168"/>
  <sheetViews>
    <sheetView showGridLines="0" view="pageBreakPreview" zoomScale="75" zoomScaleNormal="120" zoomScaleSheetLayoutView="75" workbookViewId="0">
      <selection activeCell="I20" sqref="I20"/>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617</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v>125000</v>
      </c>
      <c r="C12" s="564">
        <v>0.5</v>
      </c>
      <c r="D12" s="565">
        <v>8</v>
      </c>
      <c r="E12" s="566">
        <f>(D12/12)*C12</f>
        <v>0.33333333333333331</v>
      </c>
      <c r="F12" s="567">
        <f>ROUND(B12*E12,0)</f>
        <v>41667</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0.5</v>
      </c>
      <c r="D67" s="581" t="s">
        <v>568</v>
      </c>
      <c r="E67" s="583">
        <f>SUM(E12,E18,E24,E30,E36,E42)</f>
        <v>0.33333333333333331</v>
      </c>
    </row>
    <row r="68" spans="1:8">
      <c r="F68" s="574"/>
    </row>
    <row r="69" spans="1:8">
      <c r="A69" s="573" t="s">
        <v>117</v>
      </c>
      <c r="B69" s="584"/>
      <c r="E69" s="581" t="s">
        <v>42</v>
      </c>
      <c r="F69" s="585">
        <f>F12+F18+F24+F30+F36+F42</f>
        <v>41667</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3187.5254999999997</v>
      </c>
      <c r="F72" s="1128"/>
      <c r="G72" s="587">
        <v>7.6499999999999999E-2</v>
      </c>
      <c r="H72" s="680" t="s">
        <v>438</v>
      </c>
    </row>
    <row r="73" spans="1:8">
      <c r="A73" s="654"/>
      <c r="B73" s="562"/>
      <c r="C73" s="1121" t="s">
        <v>121</v>
      </c>
      <c r="D73" s="1121"/>
      <c r="E73" s="1127">
        <f t="shared" si="0"/>
        <v>2000.0160000000001</v>
      </c>
      <c r="F73" s="1128"/>
      <c r="G73" s="587">
        <v>4.8000000000000001E-2</v>
      </c>
    </row>
    <row r="74" spans="1:8">
      <c r="A74" s="654"/>
      <c r="B74" s="562"/>
      <c r="C74" s="1121" t="s">
        <v>122</v>
      </c>
      <c r="D74" s="1121"/>
      <c r="E74" s="1127">
        <f t="shared" si="0"/>
        <v>5937.5474999999997</v>
      </c>
      <c r="F74" s="1128"/>
      <c r="G74" s="587">
        <v>0.14249999999999999</v>
      </c>
    </row>
    <row r="75" spans="1:8">
      <c r="A75" s="654"/>
      <c r="B75" s="562"/>
      <c r="C75" s="1121" t="s">
        <v>123</v>
      </c>
      <c r="D75" s="1121"/>
      <c r="E75" s="1127">
        <f t="shared" si="0"/>
        <v>416.67</v>
      </c>
      <c r="F75" s="1128"/>
      <c r="G75" s="587">
        <v>0.01</v>
      </c>
    </row>
    <row r="76" spans="1:8">
      <c r="A76" s="654"/>
      <c r="B76" s="562"/>
      <c r="C76" s="1121" t="s">
        <v>124</v>
      </c>
      <c r="D76" s="1121"/>
      <c r="E76" s="1127">
        <f t="shared" si="0"/>
        <v>916.67399999999998</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12458</v>
      </c>
      <c r="G80" s="587">
        <f>SUM(G72:G79)</f>
        <v>0.29900000000000004</v>
      </c>
    </row>
    <row r="81" spans="1:14" ht="7.5" customHeight="1">
      <c r="F81" s="574"/>
    </row>
    <row r="82" spans="1:14">
      <c r="C82" s="589"/>
      <c r="E82" s="581" t="s">
        <v>43</v>
      </c>
      <c r="F82" s="647">
        <f>IF(F80=0,0,F80/F69)</f>
        <v>0.29898960808313535</v>
      </c>
      <c r="H82" s="680" t="s">
        <v>440</v>
      </c>
    </row>
    <row r="83" spans="1:14" ht="9.9" customHeight="1" thickBot="1">
      <c r="A83" s="457"/>
      <c r="D83" s="590"/>
      <c r="E83" s="573"/>
      <c r="F83" s="574"/>
    </row>
    <row r="84" spans="1:14" ht="14.4" thickBot="1">
      <c r="C84" s="591"/>
      <c r="D84" s="592"/>
      <c r="E84" s="593" t="s">
        <v>401</v>
      </c>
      <c r="F84" s="594">
        <f>ROUND(F69+F80,0)</f>
        <v>54125</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54125</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ROUND(F148*0.17,0)</f>
        <v>9201</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f>F157/F148</f>
        <v>0.16999538106235565</v>
      </c>
      <c r="H156" s="661" t="s">
        <v>613</v>
      </c>
    </row>
    <row r="157" spans="1:8" ht="14.4" thickBot="1">
      <c r="A157" s="628"/>
      <c r="D157" s="591"/>
      <c r="E157" s="629" t="s">
        <v>54</v>
      </c>
      <c r="F157" s="594">
        <f>ROUND(SUM(F152:F154),0)</f>
        <v>9201</v>
      </c>
    </row>
    <row r="158" spans="1:8" ht="10.5" customHeight="1" thickBot="1">
      <c r="A158" s="628"/>
      <c r="F158" s="574"/>
    </row>
    <row r="159" spans="1:8" ht="16.2" thickBot="1">
      <c r="E159" s="630" t="s">
        <v>72</v>
      </c>
      <c r="F159" s="631">
        <f>ROUND(F148+F157,0)</f>
        <v>63326</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43" priority="2" operator="greaterThan">
      <formula>0.3</formula>
    </cfRule>
  </conditionalFormatting>
  <conditionalFormatting sqref="F156">
    <cfRule type="cellIs" dxfId="42"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56"/>
  <sheetViews>
    <sheetView showGridLines="0" view="pageBreakPreview" topLeftCell="A40" zoomScaleNormal="120" zoomScaleSheetLayoutView="100" workbookViewId="0">
      <selection activeCell="A49" sqref="A49"/>
    </sheetView>
  </sheetViews>
  <sheetFormatPr defaultColWidth="9.125" defaultRowHeight="15" customHeight="1"/>
  <cols>
    <col min="1" max="1" width="18.75" style="452" customWidth="1"/>
    <col min="2" max="2" width="11"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643">
        <f>'Bdgt Justf B-1b Pg 2 '!B3</f>
        <v>0</v>
      </c>
      <c r="C1" s="643"/>
      <c r="D1" s="643"/>
      <c r="E1" s="643"/>
      <c r="F1" s="643"/>
      <c r="G1" s="643"/>
      <c r="H1" s="740"/>
      <c r="I1" s="699"/>
      <c r="J1" s="741" t="s">
        <v>632</v>
      </c>
      <c r="K1" s="742" t="str">
        <f>'Bdgt Justf B-1b Pg 2 '!F3</f>
        <v>B-1b</v>
      </c>
    </row>
    <row r="2" spans="1:24" ht="18" customHeight="1">
      <c r="A2" s="743" t="s">
        <v>633</v>
      </c>
      <c r="B2" s="456">
        <f>'Bdgt Justf B-1b Pg 2 '!B4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B-2b Pg 2 '!B8</f>
        <v>0</v>
      </c>
      <c r="B8" s="465">
        <f>'Bdgt Justf B-2b Pg 2 '!E12</f>
        <v>0</v>
      </c>
      <c r="C8" s="466">
        <v>41667</v>
      </c>
      <c r="D8" s="467">
        <f>IF(C8=0,0,C8/$K$8)</f>
        <v>1</v>
      </c>
      <c r="E8" s="466"/>
      <c r="F8" s="467">
        <f>IF(E8=0,0,E8/$K$8)</f>
        <v>0</v>
      </c>
      <c r="G8" s="466">
        <v>0</v>
      </c>
      <c r="H8" s="467">
        <f>IF(G8=0,0,G8/$K$8)</f>
        <v>0</v>
      </c>
      <c r="I8" s="466"/>
      <c r="J8" s="467">
        <f t="shared" ref="J8" si="0">IF(I8=0,0,I8/$K$8)</f>
        <v>0</v>
      </c>
      <c r="K8" s="468">
        <f t="shared" ref="K8:K17" si="1">SUM(C8,E8,G8,I8)</f>
        <v>41667</v>
      </c>
      <c r="L8" s="808">
        <f>'Bdgt Justf B-1 Pg 2 '!F12</f>
        <v>40000</v>
      </c>
      <c r="M8" s="811" t="s">
        <v>713</v>
      </c>
    </row>
    <row r="9" spans="1:24" ht="19.5" customHeight="1">
      <c r="A9" s="464">
        <f>'Bdgt Justf B-2b Pg 2 '!B14</f>
        <v>0</v>
      </c>
      <c r="B9" s="465">
        <f>'Bdgt Justf B-2b Pg 2 '!E18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B-2b Pg 2 '!B20</f>
        <v>0</v>
      </c>
      <c r="B10" s="465">
        <f>'Bdgt Justf B-2b Pg 2 '!E24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B-2b Pg 2 '!B26</f>
        <v>0</v>
      </c>
      <c r="B11" s="465">
        <f>'Bdgt Justf B-2b Pg 2 '!E30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B-2b Pg 2 '!B32</f>
        <v>0</v>
      </c>
      <c r="B12" s="465">
        <f>'Bdgt Justf B-2b Pg 2 '!E36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B-2b Pg 2 '!B38</f>
        <v>0</v>
      </c>
      <c r="B13" s="465">
        <f>'Bdgt Justf B-2b Pg 2 '!E42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B-2b Pg 2 '!B44</f>
        <v>0</v>
      </c>
      <c r="B14" s="465">
        <f>'Bdgt Justf B-2b Pg 2 '!E48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B-2b Pg 2 '!B50</f>
        <v>0</v>
      </c>
      <c r="B15" s="465">
        <f>'Bdgt Justf B-2b Pg 2 '!E54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B-2b Pg 2 '!B56</f>
        <v>0</v>
      </c>
      <c r="B16" s="465">
        <f>'Bdgt Justf B-2b Pg 2 '!E60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9">
        <f>'Bdgt Justf B-2b Pg 2 '!B62</f>
        <v>0</v>
      </c>
      <c r="B17" s="470">
        <f>'Bdgt Justf B-2b Pg 2 '!E66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41667</v>
      </c>
      <c r="D18" s="475">
        <f>IF(C18=0,0,C18/$K$18)</f>
        <v>1</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41667</v>
      </c>
      <c r="L18" s="812">
        <f>'Bdgt Justf B-1 Pg 2 '!F69</f>
        <v>40000</v>
      </c>
      <c r="M18" s="813"/>
    </row>
    <row r="19" spans="1:20" ht="19.5" customHeight="1" thickBot="1">
      <c r="A19" s="767" t="s">
        <v>159</v>
      </c>
      <c r="B19" s="770">
        <f>'Bdgt Justf B-1b Pg 2 '!F82</f>
        <v>0.29898960808313535</v>
      </c>
      <c r="C19" s="772">
        <f>ROUND(C18*$B$19,0)</f>
        <v>12458</v>
      </c>
      <c r="D19" s="759">
        <f>IF(C19=0,0,C19/$K$19)</f>
        <v>1</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12458</v>
      </c>
      <c r="L19" s="808">
        <f>'Bdgt Justf B-1 Pg 2 '!F80</f>
        <v>11960</v>
      </c>
      <c r="M19" s="810"/>
    </row>
    <row r="20" spans="1:20" s="458" customFormat="1" ht="19.5" customHeight="1" thickBot="1">
      <c r="A20" s="768" t="s">
        <v>16</v>
      </c>
      <c r="B20" s="771"/>
      <c r="C20" s="761">
        <f>SUM(C18:C19)</f>
        <v>54125</v>
      </c>
      <c r="D20" s="762">
        <f>IF(C20=0,0,C20/$K$20)</f>
        <v>1</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54125</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B-2b Pg 2 '!F96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B-2b Pg 2 '!F106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B-2b Pg 2 '!F116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B-2b Pg 2 '!F125</f>
        <v>0</v>
      </c>
    </row>
    <row r="27" spans="1:20" ht="15" customHeight="1">
      <c r="A27" s="1070" t="s">
        <v>25</v>
      </c>
      <c r="B27" s="1071"/>
      <c r="C27" s="482"/>
      <c r="D27" s="483"/>
      <c r="E27" s="482"/>
      <c r="F27" s="483"/>
      <c r="G27" s="482"/>
      <c r="H27" s="483"/>
      <c r="I27" s="482"/>
      <c r="J27" s="483"/>
      <c r="K27" s="468"/>
    </row>
    <row r="28" spans="1:20" ht="15" customHeight="1">
      <c r="A28" s="484">
        <f>'Bdgt Justf B-1b Pg 2 '!A130</f>
        <v>0</v>
      </c>
      <c r="B28" s="481"/>
      <c r="C28" s="482"/>
      <c r="D28" s="483">
        <f>IF(C28=0,0,C28/$K$28)</f>
        <v>0</v>
      </c>
      <c r="E28" s="482"/>
      <c r="F28" s="483">
        <f>IF(E28=0,0,E28/$K$28)</f>
        <v>0</v>
      </c>
      <c r="G28" s="482"/>
      <c r="H28" s="483">
        <f>IF(G28=0,0,G28/$K$28)</f>
        <v>0</v>
      </c>
      <c r="I28" s="482"/>
      <c r="J28" s="483">
        <f>IF(I28=0,0,I28/$K$28)</f>
        <v>0</v>
      </c>
      <c r="K28" s="468">
        <f>SUM(C28,E28,G28,I28)</f>
        <v>0</v>
      </c>
      <c r="L28" s="451">
        <f>'Bdgt Justf B-2b Pg 2 '!F130</f>
        <v>0</v>
      </c>
    </row>
    <row r="29" spans="1:20" ht="15" customHeight="1">
      <c r="A29" s="484">
        <f>'Bdgt Justf B-1b Pg 2 '!A131</f>
        <v>0</v>
      </c>
      <c r="B29" s="481"/>
      <c r="C29" s="482"/>
      <c r="D29" s="483">
        <f>IF(C29=0,0,C29/$K$29)</f>
        <v>0</v>
      </c>
      <c r="E29" s="482"/>
      <c r="F29" s="483">
        <f>IF(E29=0,0,E29/$K$29)</f>
        <v>0</v>
      </c>
      <c r="G29" s="482"/>
      <c r="H29" s="483">
        <f>IF(G29=0,0,G29/$K$29)</f>
        <v>0</v>
      </c>
      <c r="I29" s="482"/>
      <c r="J29" s="483">
        <f>IF(I29=0,0,I29/$K$29)</f>
        <v>0</v>
      </c>
      <c r="K29" s="468">
        <f>SUM(C29,E29,G29,I29)</f>
        <v>0</v>
      </c>
      <c r="L29" s="451">
        <f>'Bdgt Justf B-2b Pg 2 '!F131</f>
        <v>0</v>
      </c>
    </row>
    <row r="30" spans="1:20" ht="15" hidden="1" customHeight="1">
      <c r="A30" s="484">
        <f>'Bdgt Justf B-1b Pg 2 '!A132</f>
        <v>0</v>
      </c>
      <c r="B30" s="481"/>
      <c r="C30" s="482"/>
      <c r="D30" s="483">
        <f>IF(C30=0,0,C30/$K$30)</f>
        <v>0</v>
      </c>
      <c r="E30" s="482"/>
      <c r="F30" s="483">
        <f>IF(E30=0,0,E30/$K$30)</f>
        <v>0</v>
      </c>
      <c r="G30" s="482"/>
      <c r="H30" s="483">
        <f>IF(G30=0,0,G30/$K$30)</f>
        <v>0</v>
      </c>
      <c r="I30" s="482"/>
      <c r="J30" s="483">
        <f>IF(I30=0,0,I30/$K$30)</f>
        <v>0</v>
      </c>
      <c r="K30" s="468">
        <f>SUM(C30,E30,G30,I30)</f>
        <v>0</v>
      </c>
      <c r="L30" s="451">
        <f>'Bdgt Justf B-1b Pg 2 '!F132</f>
        <v>0</v>
      </c>
    </row>
    <row r="31" spans="1:20" ht="15" hidden="1" customHeight="1">
      <c r="A31" s="484">
        <f>'Bdgt Justf B-1b Pg 2 '!A133</f>
        <v>0</v>
      </c>
      <c r="B31" s="481"/>
      <c r="C31" s="482"/>
      <c r="D31" s="483">
        <f>IF(C31=0,0,C31/$K$31)</f>
        <v>0</v>
      </c>
      <c r="E31" s="482"/>
      <c r="F31" s="483">
        <f>IF(E31=0,0,E31/$K$31)</f>
        <v>0</v>
      </c>
      <c r="G31" s="482"/>
      <c r="H31" s="483">
        <f>IF(G31=0,0,G31/$K$31)</f>
        <v>0</v>
      </c>
      <c r="I31" s="482"/>
      <c r="J31" s="483">
        <f>IF(I31=0,0,I31/$K$31)</f>
        <v>0</v>
      </c>
      <c r="K31" s="468">
        <f>SUM(C31,E31,G31,I31)</f>
        <v>0</v>
      </c>
      <c r="L31" s="451">
        <f>'Bdgt Justf B-1b Pg 2 '!F133</f>
        <v>0</v>
      </c>
    </row>
    <row r="32" spans="1:20" ht="15" customHeight="1">
      <c r="A32" s="1076" t="s">
        <v>126</v>
      </c>
      <c r="B32" s="1077"/>
      <c r="C32" s="482"/>
      <c r="D32" s="483"/>
      <c r="E32" s="482"/>
      <c r="F32" s="483"/>
      <c r="G32" s="482"/>
      <c r="H32" s="483"/>
      <c r="I32" s="482"/>
      <c r="J32" s="483"/>
      <c r="K32" s="468"/>
    </row>
    <row r="33" spans="1:15" ht="15" customHeight="1">
      <c r="A33" s="484">
        <f>'Bdgt Justf B-1b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B-2b Pg 2 '!F139</f>
        <v>0</v>
      </c>
    </row>
    <row r="34" spans="1:15" ht="15" customHeight="1" thickBot="1">
      <c r="A34" s="756">
        <f>'Bdgt Justf B-1b Pg 2 '!A140</f>
        <v>0</v>
      </c>
      <c r="B34" s="757"/>
      <c r="C34" s="758"/>
      <c r="D34" s="759">
        <f>IF(C34=0,0,C34/$K$34)</f>
        <v>0</v>
      </c>
      <c r="E34" s="758"/>
      <c r="F34" s="759">
        <f>IF(E34=0,0,E34/$K$34)</f>
        <v>0</v>
      </c>
      <c r="G34" s="758"/>
      <c r="H34" s="759">
        <f>IF(G34=0,0,G34/$K$34)</f>
        <v>0</v>
      </c>
      <c r="I34" s="758"/>
      <c r="J34" s="759">
        <f>IF(I34=0,0,I34/$K$34)</f>
        <v>0</v>
      </c>
      <c r="K34" s="760">
        <f>SUM(C34,E34,G34,I34)</f>
        <v>0</v>
      </c>
      <c r="L34" s="451">
        <f>'Bdgt Justf B-2b Pg 2 '!F140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76">
        <f>'Bdgt Justf B-2b Pg 2 '!F146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54125</v>
      </c>
      <c r="D37" s="483">
        <f>IF(C37=0,0,C37/$K$37)</f>
        <v>1</v>
      </c>
      <c r="E37" s="493">
        <f>SUM(E20,E35)</f>
        <v>0</v>
      </c>
      <c r="F37" s="483">
        <f>IF(E37=0,0,E37/$K$37)</f>
        <v>0</v>
      </c>
      <c r="G37" s="493">
        <f>SUM(G20,G35)</f>
        <v>0</v>
      </c>
      <c r="H37" s="483">
        <f>IF(G37=0,0,G37/$K$37)</f>
        <v>0</v>
      </c>
      <c r="I37" s="493">
        <f>SUM(I20,I35)</f>
        <v>0</v>
      </c>
      <c r="J37" s="483">
        <f t="shared" ref="J37" si="23">IF(I37=0,0,I37/$K$37)</f>
        <v>0</v>
      </c>
      <c r="K37" s="468">
        <f>SUM(C37,E37,G37,I37)</f>
        <v>54125</v>
      </c>
      <c r="L37" s="451">
        <f>'Bdgt Justf B-2b Pg 2 '!F148</f>
        <v>0</v>
      </c>
    </row>
    <row r="38" spans="1:15" ht="18.75" customHeight="1" thickBot="1">
      <c r="A38" s="494" t="s">
        <v>9</v>
      </c>
      <c r="B38" s="495">
        <f>K38/K37</f>
        <v>0.16999538106235565</v>
      </c>
      <c r="C38" s="486">
        <f>ROUND(C37*$M$38,0)</f>
        <v>9201</v>
      </c>
      <c r="D38" s="487">
        <f>IF(C38=0,0,C38/$K$38)</f>
        <v>1</v>
      </c>
      <c r="E38" s="486">
        <f>ROUND(E37*$M$38,0)</f>
        <v>0</v>
      </c>
      <c r="F38" s="487">
        <f>IF(E38=0,0,E38/$K$38)</f>
        <v>0</v>
      </c>
      <c r="G38" s="486">
        <f>ROUND(G37*$M$38,0)</f>
        <v>0</v>
      </c>
      <c r="H38" s="487">
        <f>IF(G38=0,0,G38/$K$38)</f>
        <v>0</v>
      </c>
      <c r="I38" s="486">
        <f>ROUND(I37*$M$38,0)</f>
        <v>0</v>
      </c>
      <c r="J38" s="487">
        <f t="shared" ref="J38" si="24">IF(I38=0,0,I38/$K$38)</f>
        <v>0</v>
      </c>
      <c r="K38" s="488">
        <f>SUM(C38,E38,G38,I38)</f>
        <v>9201</v>
      </c>
      <c r="L38" s="451">
        <f>'Bdgt Justf B-2b Pg 2 '!F157</f>
        <v>0</v>
      </c>
      <c r="M38" s="496">
        <f>'Bdgt Justf B-1b Pg 2 '!F156</f>
        <v>0.16999538106235565</v>
      </c>
    </row>
    <row r="39" spans="1:15" s="458" customFormat="1" ht="18.75" customHeight="1" thickBot="1">
      <c r="A39" s="1078" t="s">
        <v>7</v>
      </c>
      <c r="B39" s="1079"/>
      <c r="C39" s="761">
        <f>SUM(C37:C38)</f>
        <v>63326</v>
      </c>
      <c r="D39" s="762">
        <f>IF(C39=0,0,C39/$K$39)</f>
        <v>1</v>
      </c>
      <c r="E39" s="761">
        <f t="shared" ref="E39" si="25">SUM(E37:E38)</f>
        <v>0</v>
      </c>
      <c r="F39" s="762">
        <f>IF(E39=0,0,E39/$K$39)</f>
        <v>0</v>
      </c>
      <c r="G39" s="761">
        <f t="shared" ref="G39" si="26">SUM(G37:G38)</f>
        <v>0</v>
      </c>
      <c r="H39" s="762">
        <f>IF(G39=0,0,G39/$K$39)</f>
        <v>0</v>
      </c>
      <c r="I39" s="761">
        <f t="shared" ref="I39" si="27">SUM(I37:I38)</f>
        <v>0</v>
      </c>
      <c r="J39" s="762">
        <f t="shared" ref="J39" si="28">IF(I39=0,0,I39/$K$39)</f>
        <v>0</v>
      </c>
      <c r="K39" s="763">
        <f>+K37+K38</f>
        <v>63326</v>
      </c>
      <c r="L39" s="476">
        <f>'Bdgt Justf B-2b Pg 2 '!F159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f>IF(E39=0,0,E39/E42)</f>
        <v>0</v>
      </c>
      <c r="F43" s="1073"/>
      <c r="G43" s="1072">
        <f>IF(G39=0,0,G39/G42)</f>
        <v>0</v>
      </c>
      <c r="H43" s="1073"/>
      <c r="I43" s="1072">
        <f>IF(I39=0,0,I39/I42)</f>
        <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f t="shared" ref="E53" si="30">E43</f>
        <v>0</v>
      </c>
      <c r="F53" s="514"/>
      <c r="G53" s="517">
        <f t="shared" ref="G53" si="31">G43</f>
        <v>0</v>
      </c>
      <c r="H53" s="514"/>
      <c r="I53" s="517">
        <f>I43</f>
        <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f t="shared" ref="E55" si="33">E53-E51</f>
        <v>-150</v>
      </c>
      <c r="F55" s="514"/>
      <c r="G55" s="518">
        <f t="shared" ref="G55" si="34">G53-G51</f>
        <v>-75</v>
      </c>
      <c r="H55" s="514"/>
      <c r="I55" s="518">
        <f>I53-I51</f>
        <v>-75</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41" priority="2" operator="greaterThan">
      <formula>0.301</formula>
    </cfRule>
  </conditionalFormatting>
  <conditionalFormatting sqref="B38 M38">
    <cfRule type="cellIs" dxfId="40" priority="1" operator="greaterThan">
      <formula>0.151</formula>
    </cfRule>
  </conditionalFormatting>
  <conditionalFormatting sqref="C55 E55 G55 I55">
    <cfRule type="cellIs" dxfId="39" priority="3" operator="lessThan">
      <formula>0</formula>
    </cfRule>
    <cfRule type="cellIs" dxfId="38"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1E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1E00-000001000000}">
          <x14:formula1>
            <xm:f>'S:\HHS\DEAN\App B Workgroup Folder 2017-18\[NEW_DRAFT_AppendixB-BudgetTemplate_NonBHS.xlsx]DROPDOWN HHS Service Modes'!#REF!</xm:f>
          </x14:formula1>
          <xm:sqref>C6:J6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68"/>
  <sheetViews>
    <sheetView showGridLines="0" view="pageBreakPreview" topLeftCell="F133" zoomScale="89" zoomScaleNormal="120" zoomScaleSheetLayoutView="89" workbookViewId="0">
      <selection activeCell="A150" sqref="A150"/>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619</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5.2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731</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0:F10"/>
    <mergeCell ref="I10:M10"/>
    <mergeCell ref="B44:F44"/>
    <mergeCell ref="B45:F45"/>
    <mergeCell ref="B46:F46"/>
    <mergeCell ref="B27:F27"/>
    <mergeCell ref="H11:I11"/>
    <mergeCell ref="H12:I12"/>
    <mergeCell ref="B14:F14"/>
    <mergeCell ref="B15:F15"/>
    <mergeCell ref="H15:O16"/>
    <mergeCell ref="B16:F16"/>
    <mergeCell ref="H17:O17"/>
    <mergeCell ref="B20:F20"/>
    <mergeCell ref="B21:F21"/>
    <mergeCell ref="B22:F22"/>
    <mergeCell ref="A1:F1"/>
    <mergeCell ref="B8:F8"/>
    <mergeCell ref="I8:M8"/>
    <mergeCell ref="B9:F9"/>
    <mergeCell ref="I9:M9"/>
    <mergeCell ref="B26:F26"/>
    <mergeCell ref="C73:D73"/>
    <mergeCell ref="E73:F73"/>
    <mergeCell ref="B28:F28"/>
    <mergeCell ref="B32:F32"/>
    <mergeCell ref="B33:F33"/>
    <mergeCell ref="B34:F34"/>
    <mergeCell ref="B38:F38"/>
    <mergeCell ref="B39:F39"/>
    <mergeCell ref="B50:F50"/>
    <mergeCell ref="B51:F51"/>
    <mergeCell ref="B52:F52"/>
    <mergeCell ref="B56:F56"/>
    <mergeCell ref="B57:F57"/>
    <mergeCell ref="B58:F58"/>
    <mergeCell ref="B62:F62"/>
    <mergeCell ref="B63:F63"/>
    <mergeCell ref="B40:F40"/>
    <mergeCell ref="C71:D71"/>
    <mergeCell ref="E71:F71"/>
    <mergeCell ref="C72:D72"/>
    <mergeCell ref="E72:F72"/>
    <mergeCell ref="B64:F64"/>
    <mergeCell ref="C74:D74"/>
    <mergeCell ref="E74:F74"/>
    <mergeCell ref="C75:D75"/>
    <mergeCell ref="E75:F75"/>
    <mergeCell ref="C76:D76"/>
    <mergeCell ref="E76:F76"/>
    <mergeCell ref="C77:D77"/>
    <mergeCell ref="E77:F77"/>
    <mergeCell ref="C78:D78"/>
    <mergeCell ref="E78:F78"/>
    <mergeCell ref="C79:D79"/>
    <mergeCell ref="E79:F79"/>
    <mergeCell ref="B89:D90"/>
    <mergeCell ref="I90:K90"/>
    <mergeCell ref="B91:D91"/>
    <mergeCell ref="I91:K91"/>
    <mergeCell ref="B92:D92"/>
    <mergeCell ref="I92:K92"/>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31:D131"/>
    <mergeCell ref="B132:D132"/>
    <mergeCell ref="B133:D133"/>
    <mergeCell ref="I138:K138"/>
    <mergeCell ref="I139:K139"/>
  </mergeCells>
  <conditionalFormatting sqref="F82">
    <cfRule type="cellIs" dxfId="37" priority="2" operator="greaterThan">
      <formula>0.3</formula>
    </cfRule>
  </conditionalFormatting>
  <conditionalFormatting sqref="F156">
    <cfRule type="cellIs" dxfId="36"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0.7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B-3 Pg 2'!B3</f>
        <v>0</v>
      </c>
      <c r="C1" s="643"/>
      <c r="D1" s="643"/>
      <c r="E1" s="643"/>
      <c r="F1" s="643"/>
      <c r="G1" s="643"/>
      <c r="H1" s="740"/>
      <c r="I1" s="699"/>
      <c r="J1" s="741" t="s">
        <v>632</v>
      </c>
      <c r="K1" s="742" t="str">
        <f>'Bdgt Justf B-3 Pg 2'!F3</f>
        <v>B-3</v>
      </c>
    </row>
    <row r="2" spans="1:24" ht="18" customHeight="1">
      <c r="A2" s="743" t="s">
        <v>633</v>
      </c>
      <c r="B2" s="799">
        <f>'Bdgt Justf B-3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B-3 Pg 2'!B8</f>
        <v>0</v>
      </c>
      <c r="B8" s="465">
        <f>'Bdgt Justf B-3 Pg 2'!F12</f>
        <v>0</v>
      </c>
      <c r="C8" s="466">
        <v>41667</v>
      </c>
      <c r="D8" s="467">
        <f>IF(C8=0,0,C8/$K$8)</f>
        <v>1</v>
      </c>
      <c r="E8" s="466"/>
      <c r="F8" s="467">
        <f>IF(E8=0,0,E8/$K$8)</f>
        <v>0</v>
      </c>
      <c r="G8" s="466">
        <v>0</v>
      </c>
      <c r="H8" s="467">
        <f>IF(G8=0,0,G8/$K$8)</f>
        <v>0</v>
      </c>
      <c r="I8" s="466"/>
      <c r="J8" s="467">
        <f t="shared" ref="J8" si="0">IF(I8=0,0,I8/$K$8)</f>
        <v>0</v>
      </c>
      <c r="K8" s="468">
        <f t="shared" ref="K8:K17" si="1">SUM(C8,E8,G8,I8)</f>
        <v>41667</v>
      </c>
      <c r="L8" s="808">
        <f>'Bdgt Justf B-1 Pg 2 '!F12</f>
        <v>40000</v>
      </c>
      <c r="M8" s="811" t="s">
        <v>713</v>
      </c>
    </row>
    <row r="9" spans="1:24" ht="19.5" customHeight="1">
      <c r="A9" s="464">
        <f>'Bdgt Justf B-3 Pg 2'!B14</f>
        <v>0</v>
      </c>
      <c r="B9" s="465">
        <f>'Bdgt Justf B-3 Pg 2'!F18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B-3 Pg 2'!B20</f>
        <v>0</v>
      </c>
      <c r="B10" s="465">
        <f>'Bdgt Justf B-3 Pg 2'!F24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B-3 Pg 2'!B26</f>
        <v>0</v>
      </c>
      <c r="B11" s="465">
        <f>'Bdgt Justf B-3 Pg 2'!F30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B-3 Pg 2'!B32</f>
        <v>0</v>
      </c>
      <c r="B12" s="465">
        <f>'Bdgt Justf B-3 Pg 2'!F36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B-3 Pg 2'!B38</f>
        <v>0</v>
      </c>
      <c r="B13" s="465">
        <f>'Bdgt Justf B-3 Pg 2'!F42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B-3 Pg 2'!B44</f>
        <v>0</v>
      </c>
      <c r="B14" s="465">
        <f>'Bdgt Justf B-3 Pg 2'!F48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B-3 Pg 2'!B50</f>
        <v>0</v>
      </c>
      <c r="B15" s="465">
        <f>'Bdgt Justf B-3 Pg 2'!F54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B-3 Pg 2'!B56</f>
        <v>0</v>
      </c>
      <c r="B16" s="465">
        <f>'Bdgt Justf B-3 Pg 2'!F60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4">
        <f>'Bdgt Justf B-3 Pg 2'!B62</f>
        <v>0</v>
      </c>
      <c r="B17" s="465">
        <f>'Bdgt Justf B-3 Pg 2'!F66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41667</v>
      </c>
      <c r="D18" s="475">
        <f>IF(C18=0,0,C18/$K$18)</f>
        <v>1</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41667</v>
      </c>
      <c r="L18" s="812">
        <f>'Bdgt Justf B-1 Pg 2 '!F69</f>
        <v>40000</v>
      </c>
      <c r="M18" s="813"/>
    </row>
    <row r="19" spans="1:20" ht="19.5" customHeight="1" thickBot="1">
      <c r="A19" s="767" t="s">
        <v>159</v>
      </c>
      <c r="B19" s="770">
        <f>'Bdgt Justf B-1b Pg 2 '!F82</f>
        <v>0.29898960808313535</v>
      </c>
      <c r="C19" s="772">
        <f>ROUND(C18*$B$19,0)</f>
        <v>12458</v>
      </c>
      <c r="D19" s="759">
        <f>IF(C19=0,0,C19/$K$19)</f>
        <v>1</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12458</v>
      </c>
      <c r="L19" s="808">
        <f>'Bdgt Justf B-1 Pg 2 '!F80</f>
        <v>11960</v>
      </c>
      <c r="M19" s="810"/>
    </row>
    <row r="20" spans="1:20" s="458" customFormat="1" ht="19.5" customHeight="1" thickBot="1">
      <c r="A20" s="768" t="s">
        <v>16</v>
      </c>
      <c r="B20" s="771"/>
      <c r="C20" s="761">
        <f>SUM(C18:C19)</f>
        <v>54125</v>
      </c>
      <c r="D20" s="762">
        <f>IF(C20=0,0,C20/$K$20)</f>
        <v>1</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54125</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B-3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B-3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B-3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B-3 Pg 2'!F125</f>
        <v>0</v>
      </c>
    </row>
    <row r="27" spans="1:20" ht="15" customHeight="1">
      <c r="A27" s="1070" t="s">
        <v>25</v>
      </c>
      <c r="B27" s="1071"/>
      <c r="C27" s="482"/>
      <c r="D27" s="483"/>
      <c r="E27" s="482"/>
      <c r="F27" s="483"/>
      <c r="G27" s="482"/>
      <c r="H27" s="483"/>
      <c r="I27" s="482"/>
      <c r="J27" s="483"/>
      <c r="K27" s="468"/>
    </row>
    <row r="28" spans="1:20" ht="15" customHeight="1">
      <c r="A28" s="484">
        <f>'Bdgt Justf B-1b Pg 2 '!A130</f>
        <v>0</v>
      </c>
      <c r="B28" s="481"/>
      <c r="C28" s="482"/>
      <c r="D28" s="483">
        <f>IF(C28=0,0,C28/$K$28)</f>
        <v>0</v>
      </c>
      <c r="E28" s="482"/>
      <c r="F28" s="483">
        <f>IF(E28=0,0,E28/$K$28)</f>
        <v>0</v>
      </c>
      <c r="G28" s="482"/>
      <c r="H28" s="483">
        <f>IF(G28=0,0,G28/$K$28)</f>
        <v>0</v>
      </c>
      <c r="I28" s="482"/>
      <c r="J28" s="483">
        <f>IF(I28=0,0,I28/$K$28)</f>
        <v>0</v>
      </c>
      <c r="K28" s="468">
        <f>SUM(C28,E28,G28,I28)</f>
        <v>0</v>
      </c>
      <c r="L28" s="451">
        <f>'Bdgt Justf B-3 Pg 2'!F130</f>
        <v>0</v>
      </c>
    </row>
    <row r="29" spans="1:20" ht="15" customHeight="1">
      <c r="A29" s="484">
        <f>'Bdgt Justf B-1b Pg 2 '!A131</f>
        <v>0</v>
      </c>
      <c r="B29" s="481"/>
      <c r="C29" s="482"/>
      <c r="D29" s="483">
        <f>IF(C29=0,0,C29/$K$29)</f>
        <v>0</v>
      </c>
      <c r="E29" s="482"/>
      <c r="F29" s="483">
        <f>IF(E29=0,0,E29/$K$29)</f>
        <v>0</v>
      </c>
      <c r="G29" s="482"/>
      <c r="H29" s="483">
        <f>IF(G29=0,0,G29/$K$29)</f>
        <v>0</v>
      </c>
      <c r="I29" s="482"/>
      <c r="J29" s="483">
        <f>IF(I29=0,0,I29/$K$29)</f>
        <v>0</v>
      </c>
      <c r="K29" s="468">
        <f>SUM(C29,E29,G29,I29)</f>
        <v>0</v>
      </c>
      <c r="L29" s="451">
        <f>'Bdgt Justf B-3 Pg 2'!F131</f>
        <v>0</v>
      </c>
    </row>
    <row r="30" spans="1:20" ht="15" hidden="1" customHeight="1">
      <c r="A30" s="484">
        <f>'Bdgt Justf B-1b Pg 2 '!A132</f>
        <v>0</v>
      </c>
      <c r="B30" s="481"/>
      <c r="C30" s="482"/>
      <c r="D30" s="483">
        <f>IF(C30=0,0,C30/$K$30)</f>
        <v>0</v>
      </c>
      <c r="E30" s="482"/>
      <c r="F30" s="483">
        <f>IF(E30=0,0,E30/$K$30)</f>
        <v>0</v>
      </c>
      <c r="G30" s="482"/>
      <c r="H30" s="483">
        <f>IF(G30=0,0,G30/$K$30)</f>
        <v>0</v>
      </c>
      <c r="I30" s="482"/>
      <c r="J30" s="483">
        <f>IF(I30=0,0,I30/$K$30)</f>
        <v>0</v>
      </c>
      <c r="K30" s="468">
        <f>SUM(C30,E30,G30,I30)</f>
        <v>0</v>
      </c>
      <c r="L30" s="451">
        <f>'Bdgt Justf B-1b Pg 2 '!F132</f>
        <v>0</v>
      </c>
    </row>
    <row r="31" spans="1:20" ht="15" hidden="1" customHeight="1">
      <c r="A31" s="484">
        <f>'Bdgt Justf B-1b Pg 2 '!A133</f>
        <v>0</v>
      </c>
      <c r="B31" s="481"/>
      <c r="C31" s="482"/>
      <c r="D31" s="483">
        <f>IF(C31=0,0,C31/$K$31)</f>
        <v>0</v>
      </c>
      <c r="E31" s="482"/>
      <c r="F31" s="483">
        <f>IF(E31=0,0,E31/$K$31)</f>
        <v>0</v>
      </c>
      <c r="G31" s="482"/>
      <c r="H31" s="483">
        <f>IF(G31=0,0,G31/$K$31)</f>
        <v>0</v>
      </c>
      <c r="I31" s="482"/>
      <c r="J31" s="483">
        <f>IF(I31=0,0,I31/$K$31)</f>
        <v>0</v>
      </c>
      <c r="K31" s="468">
        <f>SUM(C31,E31,G31,I31)</f>
        <v>0</v>
      </c>
      <c r="L31" s="451">
        <f>'Bdgt Justf B-1b Pg 2 '!F133</f>
        <v>0</v>
      </c>
    </row>
    <row r="32" spans="1:20" ht="15" customHeight="1">
      <c r="A32" s="1076" t="s">
        <v>126</v>
      </c>
      <c r="B32" s="1077"/>
      <c r="C32" s="482"/>
      <c r="D32" s="483"/>
      <c r="E32" s="482"/>
      <c r="F32" s="483"/>
      <c r="G32" s="482"/>
      <c r="H32" s="483"/>
      <c r="I32" s="482"/>
      <c r="J32" s="483"/>
      <c r="K32" s="468"/>
    </row>
    <row r="33" spans="1:15" ht="15" customHeight="1">
      <c r="A33" s="484">
        <f>'Bdgt Justf B-1b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B-3 Pg 2'!F139</f>
        <v>0</v>
      </c>
    </row>
    <row r="34" spans="1:15" ht="15" customHeight="1" thickBot="1">
      <c r="A34" s="756">
        <f>'Bdgt Justf B-1b Pg 2 '!A140</f>
        <v>0</v>
      </c>
      <c r="B34" s="757"/>
      <c r="C34" s="758"/>
      <c r="D34" s="759">
        <f>IF(C34=0,0,C34/$K$34)</f>
        <v>0</v>
      </c>
      <c r="E34" s="758"/>
      <c r="F34" s="759">
        <f>IF(E34=0,0,E34/$K$34)</f>
        <v>0</v>
      </c>
      <c r="G34" s="758"/>
      <c r="H34" s="759">
        <f>IF(G34=0,0,G34/$K$34)</f>
        <v>0</v>
      </c>
      <c r="I34" s="758"/>
      <c r="J34" s="759">
        <f>IF(I34=0,0,I34/$K$34)</f>
        <v>0</v>
      </c>
      <c r="K34" s="760">
        <f>SUM(C34,E34,G34,I34)</f>
        <v>0</v>
      </c>
      <c r="L34" s="451">
        <f>'Bdgt Justf B-3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51">
        <f>'Bdgt Justf B-3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54125</v>
      </c>
      <c r="D37" s="483">
        <f>IF(C37=0,0,C37/$K$37)</f>
        <v>1</v>
      </c>
      <c r="E37" s="493">
        <f>SUM(E20,E35)</f>
        <v>0</v>
      </c>
      <c r="F37" s="483">
        <f>IF(E37=0,0,E37/$K$37)</f>
        <v>0</v>
      </c>
      <c r="G37" s="493">
        <f>SUM(G20,G35)</f>
        <v>0</v>
      </c>
      <c r="H37" s="483">
        <f>IF(G37=0,0,G37/$K$37)</f>
        <v>0</v>
      </c>
      <c r="I37" s="493">
        <f>SUM(I20,I35)</f>
        <v>0</v>
      </c>
      <c r="J37" s="483">
        <f t="shared" ref="J37" si="23">IF(I37=0,0,I37/$K$37)</f>
        <v>0</v>
      </c>
      <c r="K37" s="468">
        <f>SUM(C37,E37,G37,I37)</f>
        <v>54125</v>
      </c>
      <c r="L37" s="451">
        <f>'Bdgt Justf B-3 Pg 2'!F148</f>
        <v>0</v>
      </c>
    </row>
    <row r="38" spans="1:15" ht="18.75" customHeight="1" thickBot="1">
      <c r="A38" s="494" t="s">
        <v>9</v>
      </c>
      <c r="B38" s="495">
        <f>K38/K37</f>
        <v>0.16999538106235565</v>
      </c>
      <c r="C38" s="486">
        <f>ROUND(C37*$M$38,0)</f>
        <v>9201</v>
      </c>
      <c r="D38" s="487">
        <f>IF(C38=0,0,C38/$K$38)</f>
        <v>1</v>
      </c>
      <c r="E38" s="486">
        <f>ROUND(E37*$M$38,0)</f>
        <v>0</v>
      </c>
      <c r="F38" s="487">
        <f>IF(E38=0,0,E38/$K$38)</f>
        <v>0</v>
      </c>
      <c r="G38" s="486">
        <f>ROUND(G37*$M$38,0)</f>
        <v>0</v>
      </c>
      <c r="H38" s="487">
        <f>IF(G38=0,0,G38/$K$38)</f>
        <v>0</v>
      </c>
      <c r="I38" s="486">
        <f>ROUND(I37*$M$38,0)</f>
        <v>0</v>
      </c>
      <c r="J38" s="487">
        <f t="shared" ref="J38" si="24">IF(I38=0,0,I38/$K$38)</f>
        <v>0</v>
      </c>
      <c r="K38" s="488">
        <f>SUM(C38,E38,G38,I38)</f>
        <v>9201</v>
      </c>
      <c r="L38" s="451">
        <f>'Bdgt Justf B-3 Pg 2'!F157</f>
        <v>0</v>
      </c>
      <c r="M38" s="496">
        <f>'Bdgt Justf B-1b Pg 2 '!F156</f>
        <v>0.16999538106235565</v>
      </c>
    </row>
    <row r="39" spans="1:15" s="458" customFormat="1" ht="18.75" customHeight="1" thickBot="1">
      <c r="A39" s="1078" t="s">
        <v>7</v>
      </c>
      <c r="B39" s="1079"/>
      <c r="C39" s="761">
        <f>SUM(C37:C38)</f>
        <v>63326</v>
      </c>
      <c r="D39" s="762">
        <f>IF(C39=0,0,C39/$K$39)</f>
        <v>1</v>
      </c>
      <c r="E39" s="761">
        <f t="shared" ref="E39" si="25">SUM(E37:E38)</f>
        <v>0</v>
      </c>
      <c r="F39" s="762">
        <f>IF(E39=0,0,E39/$K$39)</f>
        <v>0</v>
      </c>
      <c r="G39" s="761">
        <f t="shared" ref="G39" si="26">SUM(G37:G38)</f>
        <v>0</v>
      </c>
      <c r="H39" s="762">
        <f>IF(G39=0,0,G39/$K$39)</f>
        <v>0</v>
      </c>
      <c r="I39" s="761">
        <f t="shared" ref="I39" si="27">SUM(I37:I38)</f>
        <v>0</v>
      </c>
      <c r="J39" s="762">
        <f t="shared" ref="J39" si="28">IF(I39=0,0,I39/$K$39)</f>
        <v>0</v>
      </c>
      <c r="K39" s="763">
        <f>+K37+K38</f>
        <v>63326</v>
      </c>
      <c r="L39" s="451">
        <f>'Bdgt Justf B-3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f>IF(E39=0,0,E39/E42)</f>
        <v>0</v>
      </c>
      <c r="F43" s="1073"/>
      <c r="G43" s="1072">
        <f>IF(G39=0,0,G39/G42)</f>
        <v>0</v>
      </c>
      <c r="H43" s="1073"/>
      <c r="I43" s="1072">
        <f>IF(I39=0,0,I39/I42)</f>
        <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f t="shared" ref="E53" si="30">E43</f>
        <v>0</v>
      </c>
      <c r="F53" s="514"/>
      <c r="G53" s="517">
        <f t="shared" ref="G53" si="31">G43</f>
        <v>0</v>
      </c>
      <c r="H53" s="514"/>
      <c r="I53" s="517">
        <f>I43</f>
        <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f t="shared" ref="E55" si="33">E53-E51</f>
        <v>-150</v>
      </c>
      <c r="F55" s="514"/>
      <c r="G55" s="518">
        <f t="shared" ref="G55" si="34">G53-G51</f>
        <v>-75</v>
      </c>
      <c r="H55" s="514"/>
      <c r="I55" s="518">
        <f>I53-I51</f>
        <v>-75</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35" priority="2" operator="greaterThan">
      <formula>0.301</formula>
    </cfRule>
  </conditionalFormatting>
  <conditionalFormatting sqref="B38 M38">
    <cfRule type="cellIs" dxfId="34" priority="1" operator="greaterThan">
      <formula>0.151</formula>
    </cfRule>
  </conditionalFormatting>
  <conditionalFormatting sqref="C55 E55 G55 I55">
    <cfRule type="cellIs" dxfId="33" priority="3" operator="lessThan">
      <formula>0</formula>
    </cfRule>
    <cfRule type="cellIs" dxfId="32" priority="4" operator="greaterThan">
      <formula>0.01</formula>
    </cfRule>
  </conditionalFormatting>
  <dataValidations disablePrompts="1" count="1">
    <dataValidation allowBlank="1" showInputMessage="1" showErrorMessage="1" promptTitle="Unit of Service Type" prompt="Please ensure the UOS type in this cell corresponds to the Service Category shown in row 8 above." sqref="C41:J41" xr:uid="{00000000-0002-0000-20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000-000001000000}">
          <x14:formula1>
            <xm:f>'S:\HHS\DEAN\App B Workgroup Folder 2017-18\[NEW_DRAFT_AppendixB-BudgetTemplate_NonBHS.xlsx]DROPDOWN HHS Service Modes'!#REF!</xm:f>
          </x14:formula1>
          <xm:sqref>C6:J6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68"/>
  <sheetViews>
    <sheetView showGridLines="0" view="pageBreakPreview" zoomScale="87" zoomScaleNormal="120" zoomScaleSheetLayoutView="87"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680</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6.7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31" priority="2" operator="greaterThan">
      <formula>0.3</formula>
    </cfRule>
  </conditionalFormatting>
  <conditionalFormatting sqref="F156">
    <cfRule type="cellIs" dxfId="30"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37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B-4 Pg 2'!B3</f>
        <v>0</v>
      </c>
      <c r="C1" s="643"/>
      <c r="D1" s="643"/>
      <c r="E1" s="643"/>
      <c r="F1" s="643"/>
      <c r="G1" s="643"/>
      <c r="H1" s="740"/>
      <c r="I1" s="699"/>
      <c r="J1" s="741" t="s">
        <v>632</v>
      </c>
      <c r="K1" s="742" t="str">
        <f>'Bdgt Justf B-4 Pg 2'!F3</f>
        <v>B-4</v>
      </c>
    </row>
    <row r="2" spans="1:24" ht="18" customHeight="1">
      <c r="A2" s="743" t="s">
        <v>633</v>
      </c>
      <c r="B2" s="799">
        <f>'Bdgt Justf B-4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B-4 Pg 2'!B8</f>
        <v>0</v>
      </c>
      <c r="B8" s="465">
        <f>'Bdgt Justf B-4 Pg 2'!F12</f>
        <v>0</v>
      </c>
      <c r="C8" s="466">
        <v>41667</v>
      </c>
      <c r="D8" s="467">
        <f>IF(C8=0,0,C8/$K$8)</f>
        <v>1</v>
      </c>
      <c r="E8" s="466"/>
      <c r="F8" s="467">
        <f>IF(E8=0,0,E8/$K$8)</f>
        <v>0</v>
      </c>
      <c r="G8" s="466">
        <v>0</v>
      </c>
      <c r="H8" s="467">
        <f>IF(G8=0,0,G8/$K$8)</f>
        <v>0</v>
      </c>
      <c r="I8" s="466"/>
      <c r="J8" s="467">
        <f t="shared" ref="J8" si="0">IF(I8=0,0,I8/$K$8)</f>
        <v>0</v>
      </c>
      <c r="K8" s="468">
        <f t="shared" ref="K8:K17" si="1">SUM(C8,E8,G8,I8)</f>
        <v>41667</v>
      </c>
      <c r="L8" s="808">
        <f>'Bdgt Justf B-1 Pg 2 '!F12</f>
        <v>40000</v>
      </c>
      <c r="M8" s="811" t="s">
        <v>713</v>
      </c>
    </row>
    <row r="9" spans="1:24" ht="19.5" customHeight="1">
      <c r="A9" s="464">
        <f>'Bdgt Justf B-4 Pg 2'!B14</f>
        <v>0</v>
      </c>
      <c r="B9" s="465">
        <f>'Bdgt Justf B-4 Pg 2'!F18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B-4 Pg 2'!B20</f>
        <v>0</v>
      </c>
      <c r="B10" s="465">
        <f>'Bdgt Justf B-4 Pg 2'!F24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B-4 Pg 2'!B26</f>
        <v>0</v>
      </c>
      <c r="B11" s="465">
        <f>'Bdgt Justf B-4 Pg 2'!F30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B-4 Pg 2'!B32</f>
        <v>0</v>
      </c>
      <c r="B12" s="465">
        <f>'Bdgt Justf B-4 Pg 2'!F36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B-4 Pg 2'!B38</f>
        <v>0</v>
      </c>
      <c r="B13" s="465">
        <f>'Bdgt Justf B-4 Pg 2'!F42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B-4 Pg 2'!B44</f>
        <v>0</v>
      </c>
      <c r="B14" s="465">
        <f>'Bdgt Justf B-4 Pg 2'!F48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B-4 Pg 2'!B50</f>
        <v>0</v>
      </c>
      <c r="B15" s="465">
        <f>'Bdgt Justf B-4 Pg 2'!F54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B-4 Pg 2'!B56</f>
        <v>0</v>
      </c>
      <c r="B16" s="465">
        <f>'Bdgt Justf B-4 Pg 2'!F60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4">
        <f>'Bdgt Justf B-4 Pg 2'!B62</f>
        <v>0</v>
      </c>
      <c r="B17" s="465">
        <f>'Bdgt Justf B-4 Pg 2'!F66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41667</v>
      </c>
      <c r="D18" s="475">
        <f>IF(C18=0,0,C18/$K$18)</f>
        <v>1</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41667</v>
      </c>
      <c r="L18" s="812">
        <f>'Bdgt Justf B-1 Pg 2 '!F69</f>
        <v>40000</v>
      </c>
      <c r="M18" s="813"/>
    </row>
    <row r="19" spans="1:20" ht="19.5" customHeight="1" thickBot="1">
      <c r="A19" s="767" t="s">
        <v>159</v>
      </c>
      <c r="B19" s="770">
        <f>'Bdgt Justf B-1b Pg 2 '!F82</f>
        <v>0.29898960808313535</v>
      </c>
      <c r="C19" s="772">
        <f>ROUND(C18*$B$19,0)</f>
        <v>12458</v>
      </c>
      <c r="D19" s="759">
        <f>IF(C19=0,0,C19/$K$19)</f>
        <v>1</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12458</v>
      </c>
      <c r="L19" s="808">
        <f>'Bdgt Justf B-1 Pg 2 '!F80</f>
        <v>11960</v>
      </c>
      <c r="M19" s="810"/>
    </row>
    <row r="20" spans="1:20" s="458" customFormat="1" ht="19.5" customHeight="1" thickBot="1">
      <c r="A20" s="768" t="s">
        <v>16</v>
      </c>
      <c r="B20" s="771"/>
      <c r="C20" s="761">
        <f>SUM(C18:C19)</f>
        <v>54125</v>
      </c>
      <c r="D20" s="762">
        <f>IF(C20=0,0,C20/$K$20)</f>
        <v>1</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54125</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B-4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B-4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B-4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B-4 Pg 2'!F125</f>
        <v>0</v>
      </c>
    </row>
    <row r="27" spans="1:20" ht="15" customHeight="1">
      <c r="A27" s="1070" t="s">
        <v>25</v>
      </c>
      <c r="B27" s="1071"/>
      <c r="C27" s="482"/>
      <c r="D27" s="483"/>
      <c r="E27" s="482"/>
      <c r="F27" s="483"/>
      <c r="G27" s="482"/>
      <c r="H27" s="483"/>
      <c r="I27" s="482"/>
      <c r="J27" s="483"/>
      <c r="K27" s="468"/>
    </row>
    <row r="28" spans="1:20" ht="15" customHeight="1">
      <c r="A28" s="484">
        <f>'Bdgt Justf B-1b Pg 2 '!A130</f>
        <v>0</v>
      </c>
      <c r="B28" s="481"/>
      <c r="C28" s="482"/>
      <c r="D28" s="483">
        <f>IF(C28=0,0,C28/$K$28)</f>
        <v>0</v>
      </c>
      <c r="E28" s="482"/>
      <c r="F28" s="483">
        <f>IF(E28=0,0,E28/$K$28)</f>
        <v>0</v>
      </c>
      <c r="G28" s="482"/>
      <c r="H28" s="483">
        <f>IF(G28=0,0,G28/$K$28)</f>
        <v>0</v>
      </c>
      <c r="I28" s="482"/>
      <c r="J28" s="483">
        <f>IF(I28=0,0,I28/$K$28)</f>
        <v>0</v>
      </c>
      <c r="K28" s="468">
        <f>SUM(C28,E28,G28,I28)</f>
        <v>0</v>
      </c>
      <c r="L28" s="451">
        <f>'Bdgt Justf B-4 Pg 2'!F130</f>
        <v>0</v>
      </c>
    </row>
    <row r="29" spans="1:20" ht="15" customHeight="1">
      <c r="A29" s="484">
        <f>'Bdgt Justf B-1b Pg 2 '!A131</f>
        <v>0</v>
      </c>
      <c r="B29" s="481"/>
      <c r="C29" s="482"/>
      <c r="D29" s="483">
        <f>IF(C29=0,0,C29/$K$29)</f>
        <v>0</v>
      </c>
      <c r="E29" s="482"/>
      <c r="F29" s="483">
        <f>IF(E29=0,0,E29/$K$29)</f>
        <v>0</v>
      </c>
      <c r="G29" s="482"/>
      <c r="H29" s="483">
        <f>IF(G29=0,0,G29/$K$29)</f>
        <v>0</v>
      </c>
      <c r="I29" s="482"/>
      <c r="J29" s="483">
        <f>IF(I29=0,0,I29/$K$29)</f>
        <v>0</v>
      </c>
      <c r="K29" s="468">
        <f>SUM(C29,E29,G29,I29)</f>
        <v>0</v>
      </c>
      <c r="L29" s="451">
        <f>'Bdgt Justf B-4 Pg 2'!F131</f>
        <v>0</v>
      </c>
    </row>
    <row r="30" spans="1:20" ht="15" hidden="1" customHeight="1">
      <c r="A30" s="484">
        <f>'Bdgt Justf B-1b Pg 2 '!A132</f>
        <v>0</v>
      </c>
      <c r="B30" s="481"/>
      <c r="C30" s="482"/>
      <c r="D30" s="483">
        <f>IF(C30=0,0,C30/$K$30)</f>
        <v>0</v>
      </c>
      <c r="E30" s="482"/>
      <c r="F30" s="483">
        <f>IF(E30=0,0,E30/$K$30)</f>
        <v>0</v>
      </c>
      <c r="G30" s="482"/>
      <c r="H30" s="483">
        <f>IF(G30=0,0,G30/$K$30)</f>
        <v>0</v>
      </c>
      <c r="I30" s="482"/>
      <c r="J30" s="483">
        <f>IF(I30=0,0,I30/$K$30)</f>
        <v>0</v>
      </c>
      <c r="K30" s="468">
        <f>SUM(C30,E30,G30,I30)</f>
        <v>0</v>
      </c>
      <c r="L30" s="451">
        <f>'Bdgt Justf B-1b Pg 2 '!F132</f>
        <v>0</v>
      </c>
    </row>
    <row r="31" spans="1:20" ht="15" hidden="1" customHeight="1">
      <c r="A31" s="484">
        <f>'Bdgt Justf B-1b Pg 2 '!A133</f>
        <v>0</v>
      </c>
      <c r="B31" s="481"/>
      <c r="C31" s="482"/>
      <c r="D31" s="483">
        <f>IF(C31=0,0,C31/$K$31)</f>
        <v>0</v>
      </c>
      <c r="E31" s="482"/>
      <c r="F31" s="483">
        <f>IF(E31=0,0,E31/$K$31)</f>
        <v>0</v>
      </c>
      <c r="G31" s="482"/>
      <c r="H31" s="483">
        <f>IF(G31=0,0,G31/$K$31)</f>
        <v>0</v>
      </c>
      <c r="I31" s="482"/>
      <c r="J31" s="483">
        <f>IF(I31=0,0,I31/$K$31)</f>
        <v>0</v>
      </c>
      <c r="K31" s="468">
        <f>SUM(C31,E31,G31,I31)</f>
        <v>0</v>
      </c>
      <c r="L31" s="451">
        <f>'Bdgt Justf B-1b Pg 2 '!F133</f>
        <v>0</v>
      </c>
    </row>
    <row r="32" spans="1:20" ht="15" customHeight="1">
      <c r="A32" s="1076" t="s">
        <v>126</v>
      </c>
      <c r="B32" s="1077"/>
      <c r="C32" s="482"/>
      <c r="D32" s="483"/>
      <c r="E32" s="482"/>
      <c r="F32" s="483"/>
      <c r="G32" s="482"/>
      <c r="H32" s="483"/>
      <c r="I32" s="482"/>
      <c r="J32" s="483"/>
      <c r="K32" s="468"/>
    </row>
    <row r="33" spans="1:15" ht="15" customHeight="1">
      <c r="A33" s="484">
        <f>'Bdgt Justf B-1b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B-4 Pg 2'!F139</f>
        <v>0</v>
      </c>
    </row>
    <row r="34" spans="1:15" ht="15" customHeight="1" thickBot="1">
      <c r="A34" s="756">
        <f>'Bdgt Justf B-1b Pg 2 '!A140</f>
        <v>0</v>
      </c>
      <c r="B34" s="757"/>
      <c r="C34" s="758"/>
      <c r="D34" s="759">
        <f>IF(C34=0,0,C34/$K$34)</f>
        <v>0</v>
      </c>
      <c r="E34" s="758"/>
      <c r="F34" s="759">
        <f>IF(E34=0,0,E34/$K$34)</f>
        <v>0</v>
      </c>
      <c r="G34" s="758"/>
      <c r="H34" s="759">
        <f>IF(G34=0,0,G34/$K$34)</f>
        <v>0</v>
      </c>
      <c r="I34" s="758"/>
      <c r="J34" s="759">
        <f>IF(I34=0,0,I34/$K$34)</f>
        <v>0</v>
      </c>
      <c r="K34" s="760">
        <f>SUM(C34,E34,G34,I34)</f>
        <v>0</v>
      </c>
      <c r="L34" s="451">
        <f>'Bdgt Justf B-4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51">
        <f>'Bdgt Justf B-4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54125</v>
      </c>
      <c r="D37" s="483">
        <f>IF(C37=0,0,C37/$K$37)</f>
        <v>1</v>
      </c>
      <c r="E37" s="493">
        <f>SUM(E20,E35)</f>
        <v>0</v>
      </c>
      <c r="F37" s="483">
        <f>IF(E37=0,0,E37/$K$37)</f>
        <v>0</v>
      </c>
      <c r="G37" s="493">
        <f>SUM(G20,G35)</f>
        <v>0</v>
      </c>
      <c r="H37" s="483">
        <f>IF(G37=0,0,G37/$K$37)</f>
        <v>0</v>
      </c>
      <c r="I37" s="493">
        <f>SUM(I20,I35)</f>
        <v>0</v>
      </c>
      <c r="J37" s="483">
        <f t="shared" ref="J37" si="23">IF(I37=0,0,I37/$K$37)</f>
        <v>0</v>
      </c>
      <c r="K37" s="468">
        <f>SUM(C37,E37,G37,I37)</f>
        <v>54125</v>
      </c>
      <c r="L37" s="451">
        <f>'Bdgt Justf B-4 Pg 2'!F148</f>
        <v>0</v>
      </c>
    </row>
    <row r="38" spans="1:15" ht="18.75" customHeight="1" thickBot="1">
      <c r="A38" s="494" t="s">
        <v>9</v>
      </c>
      <c r="B38" s="495">
        <f>K38/K37</f>
        <v>0.16999538106235565</v>
      </c>
      <c r="C38" s="486">
        <f>ROUND(C37*$M$38,0)</f>
        <v>9201</v>
      </c>
      <c r="D38" s="487">
        <f>IF(C38=0,0,C38/$K$38)</f>
        <v>1</v>
      </c>
      <c r="E38" s="486">
        <f>ROUND(E37*$M$38,0)</f>
        <v>0</v>
      </c>
      <c r="F38" s="487">
        <f>IF(E38=0,0,E38/$K$38)</f>
        <v>0</v>
      </c>
      <c r="G38" s="486">
        <f>ROUND(G37*$M$38,0)</f>
        <v>0</v>
      </c>
      <c r="H38" s="487">
        <f>IF(G38=0,0,G38/$K$38)</f>
        <v>0</v>
      </c>
      <c r="I38" s="486">
        <f>ROUND(I37*$M$38,0)</f>
        <v>0</v>
      </c>
      <c r="J38" s="487">
        <f t="shared" ref="J38" si="24">IF(I38=0,0,I38/$K$38)</f>
        <v>0</v>
      </c>
      <c r="K38" s="488">
        <f>SUM(C38,E38,G38,I38)</f>
        <v>9201</v>
      </c>
      <c r="L38" s="451">
        <f>'Bdgt Justf B-4 Pg 2'!F157</f>
        <v>0</v>
      </c>
      <c r="M38" s="496">
        <f>'Bdgt Justf B-1b Pg 2 '!F156</f>
        <v>0.16999538106235565</v>
      </c>
    </row>
    <row r="39" spans="1:15" s="458" customFormat="1" ht="18.75" customHeight="1" thickBot="1">
      <c r="A39" s="1078" t="s">
        <v>7</v>
      </c>
      <c r="B39" s="1079"/>
      <c r="C39" s="761">
        <f>SUM(C37:C38)</f>
        <v>63326</v>
      </c>
      <c r="D39" s="762">
        <f>IF(C39=0,0,C39/$K$39)</f>
        <v>1</v>
      </c>
      <c r="E39" s="761">
        <f t="shared" ref="E39" si="25">SUM(E37:E38)</f>
        <v>0</v>
      </c>
      <c r="F39" s="762">
        <f>IF(E39=0,0,E39/$K$39)</f>
        <v>0</v>
      </c>
      <c r="G39" s="761">
        <f t="shared" ref="G39" si="26">SUM(G37:G38)</f>
        <v>0</v>
      </c>
      <c r="H39" s="762">
        <f>IF(G39=0,0,G39/$K$39)</f>
        <v>0</v>
      </c>
      <c r="I39" s="761">
        <f t="shared" ref="I39" si="27">SUM(I37:I38)</f>
        <v>0</v>
      </c>
      <c r="J39" s="762">
        <f t="shared" ref="J39" si="28">IF(I39=0,0,I39/$K$39)</f>
        <v>0</v>
      </c>
      <c r="K39" s="763">
        <f>+K37+K38</f>
        <v>63326</v>
      </c>
      <c r="L39" s="451">
        <f>'Bdgt Justf B-4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f>IF(E39=0,0,E39/E42)</f>
        <v>0</v>
      </c>
      <c r="F43" s="1073"/>
      <c r="G43" s="1072">
        <f>IF(G39=0,0,G39/G42)</f>
        <v>0</v>
      </c>
      <c r="H43" s="1073"/>
      <c r="I43" s="1072">
        <f>IF(I39=0,0,I39/I42)</f>
        <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f t="shared" ref="E53" si="30">E43</f>
        <v>0</v>
      </c>
      <c r="F53" s="514"/>
      <c r="G53" s="517">
        <f t="shared" ref="G53" si="31">G43</f>
        <v>0</v>
      </c>
      <c r="H53" s="514"/>
      <c r="I53" s="517">
        <f>I43</f>
        <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f t="shared" ref="E55" si="33">E53-E51</f>
        <v>-150</v>
      </c>
      <c r="F55" s="514"/>
      <c r="G55" s="518">
        <f t="shared" ref="G55" si="34">G53-G51</f>
        <v>-75</v>
      </c>
      <c r="H55" s="514"/>
      <c r="I55" s="518">
        <f>I53-I51</f>
        <v>-75</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29" priority="2" operator="greaterThan">
      <formula>0.301</formula>
    </cfRule>
  </conditionalFormatting>
  <conditionalFormatting sqref="B38 M38">
    <cfRule type="cellIs" dxfId="28" priority="1" operator="greaterThan">
      <formula>0.151</formula>
    </cfRule>
  </conditionalFormatting>
  <conditionalFormatting sqref="C55 E55 G55 I55">
    <cfRule type="cellIs" dxfId="27" priority="3" operator="lessThan">
      <formula>0</formula>
    </cfRule>
    <cfRule type="cellIs" dxfId="26"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22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200-000001000000}">
          <x14:formula1>
            <xm:f>'S:\HHS\DEAN\App B Workgroup Folder 2017-18\[NEW_DRAFT_AppendixB-BudgetTemplate_NonBHS.xlsx]DROPDOWN HHS Service Modes'!#REF!</xm:f>
          </x14:formula1>
          <xm:sqref>C6:J6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68"/>
  <sheetViews>
    <sheetView showGridLines="0" view="pageBreakPreview" zoomScale="91" zoomScaleNormal="120" zoomScaleSheetLayoutView="91"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681</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25" priority="2" operator="greaterThan">
      <formula>0.3</formula>
    </cfRule>
  </conditionalFormatting>
  <conditionalFormatting sqref="F156">
    <cfRule type="cellIs" dxfId="24"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0.87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B-3a Pg 2'!B3</f>
        <v>0</v>
      </c>
      <c r="C1" s="643"/>
      <c r="D1" s="643"/>
      <c r="E1" s="643"/>
      <c r="F1" s="643"/>
      <c r="G1" s="643"/>
      <c r="H1" s="740"/>
      <c r="I1" s="699"/>
      <c r="J1" s="741" t="s">
        <v>632</v>
      </c>
      <c r="K1" s="742" t="str">
        <f>'Bdgt Justf B-3a Pg 2'!F3</f>
        <v>B-3a</v>
      </c>
    </row>
    <row r="2" spans="1:24" ht="18" customHeight="1">
      <c r="A2" s="743" t="s">
        <v>633</v>
      </c>
      <c r="B2" s="799">
        <f>'Bdgt Justf B-3a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B-3a Pg 2'!B8</f>
        <v>0</v>
      </c>
      <c r="B8" s="465">
        <f>'Bdgt Justf B-3a Pg 2'!E12</f>
        <v>0</v>
      </c>
      <c r="C8" s="466"/>
      <c r="D8" s="467">
        <f>IF(C8=0,0,C8/$K$8)</f>
        <v>0</v>
      </c>
      <c r="E8" s="466"/>
      <c r="F8" s="467">
        <f>IF(E8=0,0,E8/$K$8)</f>
        <v>0</v>
      </c>
      <c r="G8" s="466">
        <v>0</v>
      </c>
      <c r="H8" s="467">
        <f>IF(G8=0,0,G8/$K$8)</f>
        <v>0</v>
      </c>
      <c r="I8" s="466"/>
      <c r="J8" s="467">
        <f t="shared" ref="J8" si="0">IF(I8=0,0,I8/$K$8)</f>
        <v>0</v>
      </c>
      <c r="K8" s="468">
        <f t="shared" ref="K8:K17" si="1">SUM(C8,E8,G8,I8)</f>
        <v>0</v>
      </c>
      <c r="L8" s="808">
        <f>'Bdgt Justf B-1 Pg 2 '!F12</f>
        <v>40000</v>
      </c>
      <c r="M8" s="811" t="s">
        <v>713</v>
      </c>
    </row>
    <row r="9" spans="1:24" ht="19.5" customHeight="1">
      <c r="A9" s="464">
        <f>'Bdgt Justf B-3a Pg 2'!B14</f>
        <v>0</v>
      </c>
      <c r="B9" s="465">
        <f>'Bdgt Justf B-3a Pg 2'!E18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B-3a Pg 2'!B20</f>
        <v>0</v>
      </c>
      <c r="B10" s="465">
        <f>'Bdgt Justf B-3a Pg 2'!E24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B-3a Pg 2'!B26</f>
        <v>0</v>
      </c>
      <c r="B11" s="465">
        <f>'Bdgt Justf B-3a Pg 2'!E30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B-3a Pg 2'!B32</f>
        <v>0</v>
      </c>
      <c r="B12" s="465">
        <f>'Bdgt Justf B-3a Pg 2'!E36</f>
        <v>0</v>
      </c>
      <c r="C12" s="466"/>
      <c r="D12" s="467">
        <f>IF(C12=0,0,C12/$K$12)</f>
        <v>0</v>
      </c>
      <c r="E12" s="466"/>
      <c r="F12" s="467">
        <f>IF(E12=0,0,E12/$K$12)</f>
        <v>0</v>
      </c>
      <c r="G12" s="466"/>
      <c r="H12" s="467">
        <f>IF(G12=0,0,G12/$K$12)</f>
        <v>0</v>
      </c>
      <c r="I12" s="466"/>
      <c r="J12" s="467">
        <f t="shared" ref="J12" si="4">IF(I12=0,0,I12/$K$12)</f>
        <v>0</v>
      </c>
      <c r="K12" s="468">
        <f t="shared" si="1"/>
        <v>0</v>
      </c>
      <c r="L12" s="808">
        <f>'Bdgt Justf B-1 Pg 2 '!F36</f>
        <v>0</v>
      </c>
      <c r="M12" s="809"/>
    </row>
    <row r="13" spans="1:24" ht="19.5" customHeight="1">
      <c r="A13" s="464">
        <f>'Bdgt Justf B-3a Pg 2'!B38</f>
        <v>0</v>
      </c>
      <c r="B13" s="465">
        <f>'Bdgt Justf B-3a Pg 2'!E42</f>
        <v>0</v>
      </c>
      <c r="C13" s="466"/>
      <c r="D13" s="467">
        <f t="shared" ref="D13:D16" si="5">IF(C13=0,0,C13/$K$12)</f>
        <v>0</v>
      </c>
      <c r="E13" s="466"/>
      <c r="F13" s="467">
        <f t="shared" ref="F13:F16" si="6">IF(E13=0,0,E13/$K$12)</f>
        <v>0</v>
      </c>
      <c r="G13" s="466"/>
      <c r="H13" s="467">
        <f t="shared" ref="H13:H16" si="7">IF(G13=0,0,G13/$K$12)</f>
        <v>0</v>
      </c>
      <c r="I13" s="466"/>
      <c r="J13" s="467">
        <f t="shared" ref="J13:J16" si="8">IF(I13=0,0,I13/$K$12)</f>
        <v>0</v>
      </c>
      <c r="K13" s="468">
        <f t="shared" ref="K13:K16" si="9">SUM(C13,E13,G13,I13)</f>
        <v>0</v>
      </c>
      <c r="L13" s="808">
        <f>'Bdgt Justf B-1 Pg 2 '!F42</f>
        <v>0</v>
      </c>
      <c r="M13" s="817" t="s">
        <v>722</v>
      </c>
    </row>
    <row r="14" spans="1:24" ht="19.5" customHeight="1">
      <c r="A14" s="464">
        <f>'Bdgt Justf B-3a Pg 2'!B44</f>
        <v>0</v>
      </c>
      <c r="B14" s="465">
        <f>'Bdgt Justf B-3a Pg 2'!E48</f>
        <v>0</v>
      </c>
      <c r="C14" s="466"/>
      <c r="D14" s="467">
        <f t="shared" si="5"/>
        <v>0</v>
      </c>
      <c r="E14" s="466"/>
      <c r="F14" s="467">
        <f t="shared" si="6"/>
        <v>0</v>
      </c>
      <c r="G14" s="466"/>
      <c r="H14" s="467">
        <f t="shared" si="7"/>
        <v>0</v>
      </c>
      <c r="I14" s="466"/>
      <c r="J14" s="467">
        <f t="shared" si="8"/>
        <v>0</v>
      </c>
      <c r="K14" s="468">
        <f t="shared" si="9"/>
        <v>0</v>
      </c>
      <c r="L14" s="808">
        <f>'Bdgt Justf B-1 Pg 2 '!F48</f>
        <v>0</v>
      </c>
      <c r="M14" s="809"/>
    </row>
    <row r="15" spans="1:24" ht="19.5" customHeight="1">
      <c r="A15" s="464">
        <f>'Bdgt Justf B-3a Pg 2'!B50</f>
        <v>0</v>
      </c>
      <c r="B15" s="465">
        <f>'Bdgt Justf B-3a Pg 2'!E54</f>
        <v>0</v>
      </c>
      <c r="C15" s="466"/>
      <c r="D15" s="467">
        <f t="shared" si="5"/>
        <v>0</v>
      </c>
      <c r="E15" s="466"/>
      <c r="F15" s="467">
        <f t="shared" si="6"/>
        <v>0</v>
      </c>
      <c r="G15" s="466"/>
      <c r="H15" s="467">
        <f t="shared" si="7"/>
        <v>0</v>
      </c>
      <c r="I15" s="466"/>
      <c r="J15" s="467">
        <f t="shared" si="8"/>
        <v>0</v>
      </c>
      <c r="K15" s="468">
        <f t="shared" si="9"/>
        <v>0</v>
      </c>
      <c r="L15" s="808">
        <f>'Bdgt Justf B-1 Pg 2 '!F54</f>
        <v>0</v>
      </c>
      <c r="M15" s="809"/>
    </row>
    <row r="16" spans="1:24" ht="19.5" customHeight="1">
      <c r="A16" s="464">
        <f>'Bdgt Justf B-3a Pg 2'!B56</f>
        <v>0</v>
      </c>
      <c r="B16" s="465">
        <f>'Bdgt Justf B-3a Pg 2'!E60</f>
        <v>0</v>
      </c>
      <c r="C16" s="466"/>
      <c r="D16" s="467">
        <f t="shared" si="5"/>
        <v>0</v>
      </c>
      <c r="E16" s="466"/>
      <c r="F16" s="467">
        <f t="shared" si="6"/>
        <v>0</v>
      </c>
      <c r="G16" s="466"/>
      <c r="H16" s="467">
        <f t="shared" si="7"/>
        <v>0</v>
      </c>
      <c r="I16" s="466"/>
      <c r="J16" s="467">
        <f t="shared" si="8"/>
        <v>0</v>
      </c>
      <c r="K16" s="468">
        <f t="shared" si="9"/>
        <v>0</v>
      </c>
      <c r="L16" s="808">
        <f>'Bdgt Justf B-1 Pg 2 '!F60</f>
        <v>0</v>
      </c>
      <c r="M16" s="809"/>
    </row>
    <row r="17" spans="1:20" ht="19.5" customHeight="1" thickBot="1">
      <c r="A17" s="464">
        <f>'Bdgt Justf B-3a Pg 2'!B62</f>
        <v>0</v>
      </c>
      <c r="B17" s="465">
        <f>'Bdgt Justf B-3a Pg 2'!E66</f>
        <v>0</v>
      </c>
      <c r="C17" s="471"/>
      <c r="D17" s="472">
        <f>IF(C17=0,0,C17/$K$17)</f>
        <v>0</v>
      </c>
      <c r="E17" s="471"/>
      <c r="F17" s="472">
        <f>IF(E17=0,0,E17/$K$17)</f>
        <v>0</v>
      </c>
      <c r="G17" s="471"/>
      <c r="H17" s="472">
        <f>IF(G17=0,0,G17/$K$17)</f>
        <v>0</v>
      </c>
      <c r="I17" s="471"/>
      <c r="J17" s="472">
        <f t="shared" ref="J17" si="10">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11">SUM(E8:E17)</f>
        <v>0</v>
      </c>
      <c r="F18" s="475">
        <f>IF(E18=0,0,E18/$K$18)</f>
        <v>0</v>
      </c>
      <c r="G18" s="474">
        <f t="shared" ref="G18" si="12">SUM(G8:G17)</f>
        <v>0</v>
      </c>
      <c r="H18" s="475">
        <f>IF(G18=0,0,G18/$K$18)</f>
        <v>0</v>
      </c>
      <c r="I18" s="474">
        <f t="shared" ref="I18" si="13">SUM(I8:I17)</f>
        <v>0</v>
      </c>
      <c r="J18" s="475">
        <f t="shared" ref="J18" si="14">IF(I18=0,0,I18/$K$18)</f>
        <v>0</v>
      </c>
      <c r="K18" s="474">
        <f>SUM(K8:K17)</f>
        <v>0</v>
      </c>
      <c r="L18" s="812">
        <f>'Bdgt Justf B-1 Pg 2 '!F69</f>
        <v>40000</v>
      </c>
      <c r="M18" s="813"/>
    </row>
    <row r="19" spans="1:20" ht="19.5" customHeight="1" thickBot="1">
      <c r="A19" s="767" t="s">
        <v>159</v>
      </c>
      <c r="B19" s="770">
        <f>'Bdgt Justf B-2b Pg 2 '!F82</f>
        <v>0</v>
      </c>
      <c r="C19" s="772">
        <f>ROUND(C18*$B$19,0)</f>
        <v>0</v>
      </c>
      <c r="D19" s="759">
        <f>IF(C19=0,0,C19/$K$19)</f>
        <v>0</v>
      </c>
      <c r="E19" s="760">
        <f t="shared" ref="E19" si="15">ROUND(E18*$B$19,0)</f>
        <v>0</v>
      </c>
      <c r="F19" s="759">
        <f>IF(E19=0,0,E19/$K$19)</f>
        <v>0</v>
      </c>
      <c r="G19" s="760">
        <f t="shared" ref="G19" si="16">ROUND(G18*$B$19,0)</f>
        <v>0</v>
      </c>
      <c r="H19" s="759">
        <f>IF(G19=0,0,G19/$K$19)</f>
        <v>0</v>
      </c>
      <c r="I19" s="760">
        <f t="shared" ref="I19" si="17">ROUND(I18*$B$19,0)</f>
        <v>0</v>
      </c>
      <c r="J19" s="759">
        <f t="shared" ref="J19" si="18">IF(I19=0,0,I19/$K$19)</f>
        <v>0</v>
      </c>
      <c r="K19" s="760">
        <f>SUM(C19,E19,G19,I19)</f>
        <v>0</v>
      </c>
      <c r="L19" s="808">
        <f>'Bdgt Justf B-1 Pg 2 '!F80</f>
        <v>11960</v>
      </c>
      <c r="M19" s="810"/>
    </row>
    <row r="20" spans="1:20" s="458" customFormat="1" ht="19.5" customHeight="1" thickBot="1">
      <c r="A20" s="768" t="s">
        <v>16</v>
      </c>
      <c r="B20" s="771"/>
      <c r="C20" s="761">
        <f>SUM(C18:C19)</f>
        <v>0</v>
      </c>
      <c r="D20" s="762">
        <f>IF(C20=0,0,C20/$K$20)</f>
        <v>0</v>
      </c>
      <c r="E20" s="769">
        <f t="shared" ref="E20" si="19">SUM(E18:E19)</f>
        <v>0</v>
      </c>
      <c r="F20" s="762">
        <f>IF(E20=0,0,E20/$K$20)</f>
        <v>0</v>
      </c>
      <c r="G20" s="769">
        <f t="shared" ref="G20" si="20">SUM(G18:G19)</f>
        <v>0</v>
      </c>
      <c r="H20" s="762">
        <f>IF(G20=0,0,G20/$K$20)</f>
        <v>0</v>
      </c>
      <c r="I20" s="769">
        <f t="shared" ref="I20" si="21">SUM(I18:I19)</f>
        <v>0</v>
      </c>
      <c r="J20" s="762">
        <f t="shared" ref="J20" si="22">IF(I20=0,0,I20/$K$20)</f>
        <v>0</v>
      </c>
      <c r="K20" s="763">
        <f>SUM(K18:K19)</f>
        <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3">IF(I23=0,0,I23/$K$23)</f>
        <v>0</v>
      </c>
      <c r="K23" s="468">
        <f>SUM(C23,E23,G23,I23)</f>
        <v>0</v>
      </c>
      <c r="L23" s="451">
        <f>'Bdgt Justf B-3a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B-3a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B-3a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B-3a Pg 2'!F125</f>
        <v>0</v>
      </c>
    </row>
    <row r="27" spans="1:20" ht="15" customHeight="1">
      <c r="A27" s="1070" t="s">
        <v>25</v>
      </c>
      <c r="B27" s="1071"/>
      <c r="C27" s="482"/>
      <c r="D27" s="483"/>
      <c r="E27" s="482"/>
      <c r="F27" s="483"/>
      <c r="G27" s="482"/>
      <c r="H27" s="483"/>
      <c r="I27" s="482"/>
      <c r="J27" s="483"/>
      <c r="K27" s="468"/>
    </row>
    <row r="28" spans="1:20" ht="15" customHeight="1">
      <c r="A28" s="484">
        <f>'Bdgt Justf B-2b Pg 2 '!A130</f>
        <v>0</v>
      </c>
      <c r="B28" s="481"/>
      <c r="C28" s="482"/>
      <c r="D28" s="483">
        <f>IF(C28=0,0,C28/$K$28)</f>
        <v>0</v>
      </c>
      <c r="E28" s="482"/>
      <c r="F28" s="483">
        <f>IF(E28=0,0,E28/$K$28)</f>
        <v>0</v>
      </c>
      <c r="G28" s="482"/>
      <c r="H28" s="483">
        <f>IF(G28=0,0,G28/$K$28)</f>
        <v>0</v>
      </c>
      <c r="I28" s="482"/>
      <c r="J28" s="483">
        <f>IF(I28=0,0,I28/$K$28)</f>
        <v>0</v>
      </c>
      <c r="K28" s="468">
        <f>SUM(C28,E28,G28,I28)</f>
        <v>0</v>
      </c>
      <c r="L28" s="451">
        <f>'Bdgt Justf B-3a Pg 2'!F130</f>
        <v>0</v>
      </c>
    </row>
    <row r="29" spans="1:20" ht="15" customHeight="1">
      <c r="A29" s="484">
        <f>'Bdgt Justf B-2b Pg 2 '!A131</f>
        <v>0</v>
      </c>
      <c r="B29" s="481"/>
      <c r="C29" s="482"/>
      <c r="D29" s="483">
        <f>IF(C29=0,0,C29/$K$29)</f>
        <v>0</v>
      </c>
      <c r="E29" s="482"/>
      <c r="F29" s="483">
        <f>IF(E29=0,0,E29/$K$29)</f>
        <v>0</v>
      </c>
      <c r="G29" s="482"/>
      <c r="H29" s="483">
        <f>IF(G29=0,0,G29/$K$29)</f>
        <v>0</v>
      </c>
      <c r="I29" s="482"/>
      <c r="J29" s="483">
        <f>IF(I29=0,0,I29/$K$29)</f>
        <v>0</v>
      </c>
      <c r="K29" s="468">
        <f>SUM(C29,E29,G29,I29)</f>
        <v>0</v>
      </c>
      <c r="L29" s="451">
        <f>'Bdgt Justf B-3a Pg 2'!F131</f>
        <v>0</v>
      </c>
    </row>
    <row r="30" spans="1:20" ht="15" hidden="1" customHeight="1">
      <c r="A30" s="484">
        <f>'Bdgt Justf B-2b Pg 2 '!A132</f>
        <v>0</v>
      </c>
      <c r="B30" s="481"/>
      <c r="C30" s="482"/>
      <c r="D30" s="483">
        <f>IF(C30=0,0,C30/$K$30)</f>
        <v>0</v>
      </c>
      <c r="E30" s="482"/>
      <c r="F30" s="483">
        <f>IF(E30=0,0,E30/$K$30)</f>
        <v>0</v>
      </c>
      <c r="G30" s="482"/>
      <c r="H30" s="483">
        <f>IF(G30=0,0,G30/$K$30)</f>
        <v>0</v>
      </c>
      <c r="I30" s="482"/>
      <c r="J30" s="483">
        <f>IF(I30=0,0,I30/$K$30)</f>
        <v>0</v>
      </c>
      <c r="K30" s="468">
        <f>SUM(C30,E30,G30,I30)</f>
        <v>0</v>
      </c>
      <c r="L30" s="451">
        <f>'Bdgt Justf B-2b Pg 2 '!F132</f>
        <v>0</v>
      </c>
    </row>
    <row r="31" spans="1:20" ht="15" hidden="1" customHeight="1">
      <c r="A31" s="484">
        <f>'Bdgt Justf B-2b Pg 2 '!A133</f>
        <v>0</v>
      </c>
      <c r="B31" s="481"/>
      <c r="C31" s="482"/>
      <c r="D31" s="483">
        <f>IF(C31=0,0,C31/$K$31)</f>
        <v>0</v>
      </c>
      <c r="E31" s="482"/>
      <c r="F31" s="483">
        <f>IF(E31=0,0,E31/$K$31)</f>
        <v>0</v>
      </c>
      <c r="G31" s="482"/>
      <c r="H31" s="483">
        <f>IF(G31=0,0,G31/$K$31)</f>
        <v>0</v>
      </c>
      <c r="I31" s="482"/>
      <c r="J31" s="483">
        <f>IF(I31=0,0,I31/$K$31)</f>
        <v>0</v>
      </c>
      <c r="K31" s="468">
        <f>SUM(C31,E31,G31,I31)</f>
        <v>0</v>
      </c>
      <c r="L31" s="451">
        <f>'Bdgt Justf B-2b Pg 2 '!F133</f>
        <v>0</v>
      </c>
    </row>
    <row r="32" spans="1:20" ht="15" customHeight="1">
      <c r="A32" s="1076" t="s">
        <v>126</v>
      </c>
      <c r="B32" s="1077"/>
      <c r="C32" s="482"/>
      <c r="D32" s="483"/>
      <c r="E32" s="482"/>
      <c r="F32" s="483"/>
      <c r="G32" s="482"/>
      <c r="H32" s="483"/>
      <c r="I32" s="482"/>
      <c r="J32" s="483"/>
      <c r="K32" s="468"/>
    </row>
    <row r="33" spans="1:15" ht="15" customHeight="1">
      <c r="A33" s="484">
        <f>'Bdgt Justf B-2b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B-3a Pg 2'!F139</f>
        <v>0</v>
      </c>
    </row>
    <row r="34" spans="1:15" ht="15" customHeight="1" thickBot="1">
      <c r="A34" s="756">
        <f>'Bdgt Justf B-2b Pg 2 '!A140</f>
        <v>0</v>
      </c>
      <c r="B34" s="757"/>
      <c r="C34" s="758"/>
      <c r="D34" s="759">
        <f>IF(C34=0,0,C34/$K$34)</f>
        <v>0</v>
      </c>
      <c r="E34" s="758"/>
      <c r="F34" s="759">
        <f>IF(E34=0,0,E34/$K$34)</f>
        <v>0</v>
      </c>
      <c r="G34" s="758"/>
      <c r="H34" s="759">
        <f>IF(G34=0,0,G34/$K$34)</f>
        <v>0</v>
      </c>
      <c r="I34" s="758"/>
      <c r="J34" s="759">
        <f>IF(I34=0,0,I34/$K$34)</f>
        <v>0</v>
      </c>
      <c r="K34" s="760">
        <f>SUM(C34,E34,G34,I34)</f>
        <v>0</v>
      </c>
      <c r="L34" s="451">
        <f>'Bdgt Justf B-3a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4">IF(I35=0,0,I35/$K$35)</f>
        <v>0</v>
      </c>
      <c r="K35" s="763">
        <f>SUM(K23:K34)</f>
        <v>0</v>
      </c>
      <c r="L35" s="476">
        <f>'Bdgt Justf B-3a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0</v>
      </c>
      <c r="D37" s="483">
        <f>IF(C37=0,0,C37/$K$37)</f>
        <v>0</v>
      </c>
      <c r="E37" s="493">
        <f>SUM(E20,E35)</f>
        <v>0</v>
      </c>
      <c r="F37" s="483">
        <f>IF(E37=0,0,E37/$K$37)</f>
        <v>0</v>
      </c>
      <c r="G37" s="493">
        <f>SUM(G20,G35)</f>
        <v>0</v>
      </c>
      <c r="H37" s="483">
        <f>IF(G37=0,0,G37/$K$37)</f>
        <v>0</v>
      </c>
      <c r="I37" s="493">
        <f>SUM(I20,I35)</f>
        <v>0</v>
      </c>
      <c r="J37" s="483">
        <f t="shared" ref="J37" si="25">IF(I37=0,0,I37/$K$37)</f>
        <v>0</v>
      </c>
      <c r="K37" s="468">
        <f>SUM(C37,E37,G37,I37)</f>
        <v>0</v>
      </c>
      <c r="L37" s="451">
        <f>'Bdgt Justf B-3a Pg 2'!F148</f>
        <v>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6">IF(I38=0,0,I38/$K$38)</f>
        <v>#DIV/0!</v>
      </c>
      <c r="K38" s="488" t="e">
        <f>SUM(C38,E38,G38,I38)</f>
        <v>#DIV/0!</v>
      </c>
      <c r="L38" s="451">
        <f>'Bdgt Justf B-3a Pg 2'!F157</f>
        <v>0</v>
      </c>
      <c r="M38" s="496" t="e">
        <f>'Bdgt Justf B-2b Pg 2 '!F156</f>
        <v>#DIV/0!</v>
      </c>
    </row>
    <row r="39" spans="1:15" s="458" customFormat="1" ht="18.75" customHeight="1" thickBot="1">
      <c r="A39" s="1078" t="s">
        <v>7</v>
      </c>
      <c r="B39" s="1079"/>
      <c r="C39" s="761" t="e">
        <f>SUM(C37:C38)</f>
        <v>#DIV/0!</v>
      </c>
      <c r="D39" s="762" t="e">
        <f>IF(C39=0,0,C39/$K$39)</f>
        <v>#DIV/0!</v>
      </c>
      <c r="E39" s="761" t="e">
        <f t="shared" ref="E39" si="27">SUM(E37:E38)</f>
        <v>#DIV/0!</v>
      </c>
      <c r="F39" s="762" t="e">
        <f>IF(E39=0,0,E39/$K$39)</f>
        <v>#DIV/0!</v>
      </c>
      <c r="G39" s="761" t="e">
        <f t="shared" ref="G39" si="28">SUM(G37:G38)</f>
        <v>#DIV/0!</v>
      </c>
      <c r="H39" s="762" t="e">
        <f>IF(G39=0,0,G39/$K$39)</f>
        <v>#DIV/0!</v>
      </c>
      <c r="I39" s="761" t="e">
        <f t="shared" ref="I39" si="29">SUM(I37:I38)</f>
        <v>#DIV/0!</v>
      </c>
      <c r="J39" s="762" t="e">
        <f t="shared" ref="J39" si="30">IF(I39=0,0,I39/$K$39)</f>
        <v>#DIV/0!</v>
      </c>
      <c r="K39" s="763" t="e">
        <f>+K37+K38</f>
        <v>#DIV/0!</v>
      </c>
      <c r="L39" s="476">
        <f>'Bdgt Justf B-3a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31">C43</f>
        <v>#DIV/0!</v>
      </c>
      <c r="D53" s="514"/>
      <c r="E53" s="517" t="e">
        <f t="shared" ref="E53" si="32">E43</f>
        <v>#DIV/0!</v>
      </c>
      <c r="F53" s="514"/>
      <c r="G53" s="517" t="e">
        <f t="shared" ref="G53" si="33">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4">C53-C51</f>
        <v>#DIV/0!</v>
      </c>
      <c r="D55" s="514"/>
      <c r="E55" s="518" t="e">
        <f t="shared" ref="E55" si="35">E53-E51</f>
        <v>#DIV/0!</v>
      </c>
      <c r="F55" s="514"/>
      <c r="G55" s="518" t="e">
        <f t="shared" ref="G55" si="36">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L6:S6"/>
    <mergeCell ref="A6:B6"/>
    <mergeCell ref="C6:D6"/>
    <mergeCell ref="E6:F6"/>
    <mergeCell ref="G6:H6"/>
    <mergeCell ref="I6:J6"/>
    <mergeCell ref="A39:B39"/>
    <mergeCell ref="L21:R21"/>
    <mergeCell ref="A22:B22"/>
    <mergeCell ref="L22:T22"/>
    <mergeCell ref="A23:B23"/>
    <mergeCell ref="A24:B24"/>
    <mergeCell ref="A25:B25"/>
    <mergeCell ref="A26:B26"/>
    <mergeCell ref="A27:B27"/>
    <mergeCell ref="A32:B32"/>
    <mergeCell ref="A35:B35"/>
    <mergeCell ref="A37:B37"/>
    <mergeCell ref="A42:B42"/>
    <mergeCell ref="C42:D42"/>
    <mergeCell ref="E42:F42"/>
    <mergeCell ref="G42:H42"/>
    <mergeCell ref="I42:J42"/>
    <mergeCell ref="A41:B41"/>
    <mergeCell ref="C41:D41"/>
    <mergeCell ref="E41:F41"/>
    <mergeCell ref="G41:H41"/>
    <mergeCell ref="I41:J41"/>
    <mergeCell ref="A44:B44"/>
    <mergeCell ref="C44:D44"/>
    <mergeCell ref="E44:F44"/>
    <mergeCell ref="G44:H44"/>
    <mergeCell ref="I44:J44"/>
    <mergeCell ref="A43:B43"/>
    <mergeCell ref="C43:D43"/>
    <mergeCell ref="E43:F43"/>
    <mergeCell ref="G43:H43"/>
    <mergeCell ref="I43:J43"/>
    <mergeCell ref="A51:B51"/>
    <mergeCell ref="A53:B53"/>
    <mergeCell ref="A55:B55"/>
    <mergeCell ref="J55:N55"/>
    <mergeCell ref="C48:D48"/>
    <mergeCell ref="E48:F48"/>
    <mergeCell ref="G48:H48"/>
    <mergeCell ref="I48:J48"/>
    <mergeCell ref="C49:D49"/>
    <mergeCell ref="E49:F49"/>
    <mergeCell ref="G49:H49"/>
    <mergeCell ref="I49:J49"/>
  </mergeCells>
  <conditionalFormatting sqref="B19">
    <cfRule type="cellIs" dxfId="23" priority="2" operator="greaterThan">
      <formula>0.301</formula>
    </cfRule>
  </conditionalFormatting>
  <conditionalFormatting sqref="B38 M38">
    <cfRule type="cellIs" dxfId="22" priority="1" operator="greaterThan">
      <formula>0.151</formula>
    </cfRule>
  </conditionalFormatting>
  <conditionalFormatting sqref="C55 E55 G55 I55">
    <cfRule type="cellIs" dxfId="21" priority="3" operator="lessThan">
      <formula>0</formula>
    </cfRule>
    <cfRule type="cellIs" dxfId="20"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24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400-000001000000}">
          <x14:formula1>
            <xm:f>'S:\HHS\DEAN\App B Workgroup Folder 2017-18\[NEW_DRAFT_AppendixB-BudgetTemplate_NonBHS.xlsx]DROPDOWN HHS Service Modes'!#REF!</xm:f>
          </x14:formula1>
          <xm:sqref>C6:J6</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168"/>
  <sheetViews>
    <sheetView showGridLines="0" view="pageBreakPreview" zoomScale="93" zoomScaleNormal="120" zoomScaleSheetLayoutView="93"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682</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19" priority="2" operator="greaterThan">
      <formula>0.3</formula>
    </cfRule>
  </conditionalFormatting>
  <conditionalFormatting sqref="F156">
    <cfRule type="cellIs" dxfId="18"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B9D53-2B62-4B8B-97CB-E706CC5610A9}">
  <sheetPr>
    <tabColor rgb="FFFFFF00"/>
    <pageSetUpPr fitToPage="1"/>
  </sheetPr>
  <dimension ref="A1:U104"/>
  <sheetViews>
    <sheetView topLeftCell="A8" zoomScaleNormal="100" zoomScaleSheetLayoutView="140" zoomScalePageLayoutView="120" workbookViewId="0">
      <selection activeCell="F28" sqref="F28:H28"/>
    </sheetView>
  </sheetViews>
  <sheetFormatPr defaultColWidth="9.125" defaultRowHeight="18"/>
  <cols>
    <col min="1" max="1" width="31.125" style="819" customWidth="1"/>
    <col min="2" max="2" width="0.75" style="819" customWidth="1"/>
    <col min="3" max="3" width="41" style="819" customWidth="1"/>
    <col min="4" max="4" width="5.625" style="819" customWidth="1"/>
    <col min="5" max="5" width="5.125" style="819" customWidth="1"/>
    <col min="6" max="6" width="35" style="819" customWidth="1"/>
    <col min="7" max="8" width="6.875" style="819" customWidth="1"/>
    <col min="9" max="9" width="35" style="819" customWidth="1"/>
    <col min="10" max="10" width="10.125" style="819" customWidth="1"/>
    <col min="11" max="11" width="5.125" style="819" customWidth="1"/>
    <col min="12" max="14" width="7" style="819" customWidth="1"/>
    <col min="15" max="15" width="16.375" style="819" customWidth="1"/>
    <col min="16" max="17" width="7" style="819" customWidth="1"/>
    <col min="18" max="18" width="6.625" style="819" customWidth="1"/>
    <col min="19" max="19" width="7.375" style="819" customWidth="1"/>
    <col min="20" max="20" width="6.125" style="819" customWidth="1"/>
    <col min="21" max="21" width="7.875" style="819" customWidth="1"/>
    <col min="22" max="16384" width="9.125" style="819"/>
  </cols>
  <sheetData>
    <row r="1" spans="1:15" ht="11.25" customHeight="1">
      <c r="A1" s="972"/>
      <c r="B1" s="972"/>
      <c r="C1" s="972"/>
      <c r="D1" s="972"/>
      <c r="E1" s="972"/>
      <c r="F1" s="972"/>
      <c r="G1" s="972"/>
      <c r="H1" s="972"/>
      <c r="I1" s="818"/>
    </row>
    <row r="2" spans="1:15" ht="16.5" customHeight="1">
      <c r="A2" s="820" t="s">
        <v>733</v>
      </c>
      <c r="C2" s="959" t="s">
        <v>805</v>
      </c>
      <c r="D2" s="960"/>
      <c r="E2" s="960"/>
      <c r="F2" s="960"/>
      <c r="G2" s="960"/>
      <c r="H2" s="960"/>
      <c r="I2" s="960"/>
      <c r="J2" s="960"/>
      <c r="K2" s="960"/>
    </row>
    <row r="3" spans="1:15" ht="17.25" customHeight="1">
      <c r="A3" s="821" t="s">
        <v>734</v>
      </c>
      <c r="B3" s="822"/>
      <c r="C3" s="986" t="s">
        <v>815</v>
      </c>
      <c r="D3" s="987"/>
      <c r="E3" s="823"/>
      <c r="F3" s="823"/>
      <c r="G3" s="823"/>
      <c r="H3" s="988" t="s">
        <v>809</v>
      </c>
      <c r="I3" s="988"/>
      <c r="J3" s="988"/>
      <c r="K3" s="988"/>
      <c r="O3" s="824"/>
    </row>
    <row r="4" spans="1:15" ht="17.25" customHeight="1">
      <c r="A4" s="820" t="s">
        <v>735</v>
      </c>
      <c r="C4" s="989"/>
      <c r="D4" s="990"/>
      <c r="E4" s="990"/>
      <c r="F4" s="990"/>
      <c r="G4" s="990"/>
      <c r="H4" s="990"/>
      <c r="I4" s="990"/>
      <c r="J4" s="990"/>
      <c r="K4" s="990"/>
    </row>
    <row r="5" spans="1:15" ht="28.35" customHeight="1" thickBot="1">
      <c r="A5" s="825" t="s">
        <v>736</v>
      </c>
      <c r="B5" s="826"/>
      <c r="C5" s="991"/>
      <c r="D5" s="992"/>
      <c r="E5" s="992"/>
      <c r="F5" s="992"/>
      <c r="G5" s="992"/>
      <c r="H5" s="992"/>
      <c r="I5" s="992"/>
      <c r="J5" s="992"/>
      <c r="K5" s="992"/>
    </row>
    <row r="6" spans="1:15" ht="19.5" customHeight="1">
      <c r="A6" s="827" t="s">
        <v>737</v>
      </c>
      <c r="C6" s="982"/>
      <c r="D6" s="983"/>
      <c r="E6" s="983"/>
      <c r="F6" s="983"/>
      <c r="G6" s="983"/>
      <c r="H6" s="983"/>
      <c r="I6" s="828"/>
      <c r="J6" s="984" t="s">
        <v>810</v>
      </c>
      <c r="K6" s="984"/>
    </row>
    <row r="7" spans="1:15" ht="3" customHeight="1">
      <c r="A7" s="829"/>
      <c r="B7" s="830"/>
      <c r="C7" s="985"/>
      <c r="D7" s="958"/>
      <c r="E7" s="958"/>
      <c r="F7" s="958"/>
      <c r="G7" s="958"/>
      <c r="H7" s="958"/>
      <c r="I7" s="958"/>
      <c r="J7" s="958"/>
      <c r="K7" s="958"/>
    </row>
    <row r="8" spans="1:15" ht="16.5" customHeight="1">
      <c r="A8" s="820" t="s">
        <v>738</v>
      </c>
      <c r="C8" s="959"/>
      <c r="D8" s="960"/>
      <c r="E8" s="960"/>
      <c r="F8" s="960"/>
      <c r="G8" s="960"/>
      <c r="H8" s="960"/>
      <c r="I8" s="960"/>
      <c r="J8" s="960"/>
      <c r="K8" s="960"/>
      <c r="L8" s="831"/>
      <c r="M8" s="831"/>
      <c r="N8" s="831"/>
      <c r="O8" s="831"/>
    </row>
    <row r="9" spans="1:15" ht="16.350000000000001" customHeight="1">
      <c r="A9" s="832" t="s">
        <v>408</v>
      </c>
      <c r="B9" s="833"/>
      <c r="C9" s="943" t="s">
        <v>806</v>
      </c>
      <c r="D9" s="944"/>
      <c r="E9" s="944"/>
      <c r="F9" s="944"/>
      <c r="G9" s="944"/>
      <c r="H9" s="944"/>
      <c r="I9" s="944"/>
      <c r="J9" s="944"/>
      <c r="K9" s="944"/>
      <c r="L9" s="831"/>
      <c r="M9" s="831"/>
      <c r="N9" s="831"/>
      <c r="O9" s="834"/>
    </row>
    <row r="10" spans="1:15" ht="16.350000000000001" customHeight="1">
      <c r="A10" s="820" t="s">
        <v>739</v>
      </c>
      <c r="B10" s="835"/>
      <c r="C10" s="969" t="s">
        <v>740</v>
      </c>
      <c r="D10" s="979"/>
      <c r="E10" s="980"/>
      <c r="F10" s="969" t="s">
        <v>741</v>
      </c>
      <c r="G10" s="979"/>
      <c r="H10" s="980"/>
      <c r="I10" s="969" t="s">
        <v>742</v>
      </c>
      <c r="J10" s="979"/>
      <c r="K10" s="980"/>
      <c r="O10" s="836"/>
    </row>
    <row r="11" spans="1:15" ht="16.350000000000001" customHeight="1">
      <c r="A11" s="820" t="s">
        <v>53</v>
      </c>
      <c r="B11" s="835"/>
      <c r="C11" s="940" t="s">
        <v>811</v>
      </c>
      <c r="D11" s="941"/>
      <c r="E11" s="942"/>
      <c r="F11" s="940" t="s">
        <v>811</v>
      </c>
      <c r="G11" s="941"/>
      <c r="H11" s="942"/>
      <c r="I11" s="940" t="s">
        <v>811</v>
      </c>
      <c r="J11" s="941"/>
      <c r="K11" s="942"/>
      <c r="O11" s="837"/>
    </row>
    <row r="12" spans="1:15" ht="12.75" customHeight="1">
      <c r="A12" s="821" t="s">
        <v>743</v>
      </c>
      <c r="B12" s="835"/>
      <c r="C12" s="943" t="s">
        <v>812</v>
      </c>
      <c r="D12" s="944"/>
      <c r="E12" s="945"/>
      <c r="F12" s="943" t="s">
        <v>812</v>
      </c>
      <c r="G12" s="944"/>
      <c r="H12" s="945"/>
      <c r="I12" s="943" t="s">
        <v>812</v>
      </c>
      <c r="J12" s="944"/>
      <c r="K12" s="945"/>
    </row>
    <row r="13" spans="1:15" ht="16.350000000000001" customHeight="1">
      <c r="A13" s="838"/>
      <c r="B13" s="835"/>
      <c r="C13" s="912" t="s">
        <v>818</v>
      </c>
      <c r="D13" s="839" t="s">
        <v>744</v>
      </c>
      <c r="E13" s="840" t="s">
        <v>745</v>
      </c>
      <c r="F13" s="840"/>
      <c r="G13" s="839" t="s">
        <v>746</v>
      </c>
      <c r="H13" s="839" t="s">
        <v>745</v>
      </c>
      <c r="I13" s="839"/>
      <c r="J13" s="839" t="s">
        <v>744</v>
      </c>
      <c r="K13" s="839" t="s">
        <v>745</v>
      </c>
    </row>
    <row r="14" spans="1:15" ht="16.350000000000001" customHeight="1">
      <c r="A14" s="841"/>
      <c r="B14" s="842"/>
      <c r="C14" s="843" t="s">
        <v>747</v>
      </c>
      <c r="D14" s="911"/>
      <c r="E14" s="911"/>
      <c r="F14" s="843" t="s">
        <v>807</v>
      </c>
      <c r="G14" s="846" t="s">
        <v>813</v>
      </c>
      <c r="H14" s="846" t="s">
        <v>814</v>
      </c>
      <c r="I14" s="843" t="s">
        <v>807</v>
      </c>
      <c r="J14" s="846" t="s">
        <v>813</v>
      </c>
      <c r="K14" s="846" t="s">
        <v>814</v>
      </c>
      <c r="O14" s="837"/>
    </row>
    <row r="15" spans="1:15" ht="16.350000000000001" customHeight="1">
      <c r="A15" s="845" t="s">
        <v>748</v>
      </c>
      <c r="B15" s="842"/>
      <c r="C15" s="907" t="s">
        <v>749</v>
      </c>
      <c r="D15" s="846">
        <v>2333</v>
      </c>
      <c r="E15" s="846">
        <v>22</v>
      </c>
      <c r="F15" s="907" t="s">
        <v>808</v>
      </c>
      <c r="G15" s="844"/>
      <c r="H15" s="844"/>
      <c r="I15" s="907" t="s">
        <v>808</v>
      </c>
      <c r="J15" s="844"/>
      <c r="K15" s="844"/>
      <c r="O15" s="837"/>
    </row>
    <row r="16" spans="1:15" ht="16.350000000000001" customHeight="1">
      <c r="A16" s="841"/>
      <c r="B16" s="842"/>
      <c r="C16" s="843" t="s">
        <v>807</v>
      </c>
      <c r="F16" s="843" t="s">
        <v>807</v>
      </c>
      <c r="G16" s="846" t="s">
        <v>813</v>
      </c>
      <c r="H16" s="846" t="s">
        <v>814</v>
      </c>
      <c r="I16" s="843" t="s">
        <v>807</v>
      </c>
      <c r="J16" s="846" t="s">
        <v>813</v>
      </c>
      <c r="K16" s="846" t="s">
        <v>814</v>
      </c>
    </row>
    <row r="17" spans="1:21" ht="16.350000000000001" customHeight="1">
      <c r="A17" s="841"/>
      <c r="B17" s="842"/>
      <c r="C17" s="907" t="s">
        <v>808</v>
      </c>
      <c r="D17" s="846" t="s">
        <v>813</v>
      </c>
      <c r="E17" s="846" t="s">
        <v>814</v>
      </c>
      <c r="F17" s="907" t="s">
        <v>808</v>
      </c>
      <c r="G17" s="847"/>
      <c r="H17" s="847"/>
      <c r="I17" s="907" t="s">
        <v>808</v>
      </c>
      <c r="J17" s="847"/>
      <c r="K17" s="847"/>
    </row>
    <row r="18" spans="1:21" ht="9.75" customHeight="1">
      <c r="A18" s="938"/>
      <c r="B18" s="939"/>
      <c r="C18" s="939"/>
      <c r="D18" s="939"/>
      <c r="E18" s="939"/>
      <c r="F18" s="939"/>
      <c r="G18" s="939"/>
      <c r="H18" s="939"/>
      <c r="I18" s="939"/>
      <c r="J18" s="939"/>
      <c r="K18" s="939"/>
    </row>
    <row r="19" spans="1:21" ht="16.350000000000001" customHeight="1">
      <c r="A19" s="841"/>
      <c r="B19" s="842"/>
      <c r="C19" s="848" t="s">
        <v>750</v>
      </c>
      <c r="D19" s="848"/>
      <c r="E19" s="849"/>
      <c r="F19" s="848" t="s">
        <v>751</v>
      </c>
      <c r="G19" s="847"/>
      <c r="H19" s="847"/>
      <c r="I19" s="848" t="s">
        <v>752</v>
      </c>
      <c r="J19" s="847"/>
      <c r="K19" s="847"/>
    </row>
    <row r="20" spans="1:21" ht="16.350000000000001" customHeight="1">
      <c r="A20" s="841"/>
      <c r="B20" s="842"/>
      <c r="C20" s="940" t="s">
        <v>811</v>
      </c>
      <c r="D20" s="941"/>
      <c r="E20" s="942"/>
      <c r="F20" s="940" t="s">
        <v>811</v>
      </c>
      <c r="G20" s="941"/>
      <c r="H20" s="942"/>
      <c r="I20" s="940" t="s">
        <v>811</v>
      </c>
      <c r="J20" s="941"/>
      <c r="K20" s="942"/>
    </row>
    <row r="21" spans="1:21" ht="16.350000000000001" customHeight="1">
      <c r="A21" s="841"/>
      <c r="B21" s="842"/>
      <c r="C21" s="943" t="s">
        <v>812</v>
      </c>
      <c r="D21" s="944"/>
      <c r="E21" s="945"/>
      <c r="F21" s="943" t="s">
        <v>812</v>
      </c>
      <c r="G21" s="944"/>
      <c r="H21" s="945"/>
      <c r="I21" s="943" t="s">
        <v>812</v>
      </c>
      <c r="J21" s="944"/>
      <c r="K21" s="945"/>
    </row>
    <row r="22" spans="1:21" ht="16.350000000000001" customHeight="1">
      <c r="A22" s="841"/>
      <c r="B22" s="842"/>
      <c r="C22" s="843" t="s">
        <v>807</v>
      </c>
      <c r="D22" s="846" t="s">
        <v>813</v>
      </c>
      <c r="E22" s="846" t="s">
        <v>814</v>
      </c>
      <c r="F22" s="843" t="s">
        <v>807</v>
      </c>
      <c r="G22" s="846" t="s">
        <v>813</v>
      </c>
      <c r="H22" s="846" t="s">
        <v>814</v>
      </c>
      <c r="I22" s="843" t="s">
        <v>807</v>
      </c>
      <c r="J22" s="846" t="s">
        <v>813</v>
      </c>
      <c r="K22" s="846" t="s">
        <v>814</v>
      </c>
    </row>
    <row r="23" spans="1:21" ht="16.350000000000001" customHeight="1">
      <c r="A23" s="841"/>
      <c r="B23" s="842"/>
      <c r="C23" s="907" t="s">
        <v>808</v>
      </c>
      <c r="D23" s="844"/>
      <c r="E23" s="844"/>
      <c r="F23" s="907" t="s">
        <v>808</v>
      </c>
      <c r="G23" s="844"/>
      <c r="H23" s="844"/>
      <c r="I23" s="907" t="s">
        <v>808</v>
      </c>
      <c r="J23" s="844"/>
      <c r="K23" s="844"/>
    </row>
    <row r="24" spans="1:21" ht="16.350000000000001" customHeight="1">
      <c r="A24" s="841"/>
      <c r="B24" s="842"/>
      <c r="C24" s="843" t="s">
        <v>807</v>
      </c>
      <c r="D24" s="846" t="s">
        <v>813</v>
      </c>
      <c r="E24" s="846" t="s">
        <v>814</v>
      </c>
      <c r="F24" s="843" t="s">
        <v>807</v>
      </c>
      <c r="G24" s="846" t="s">
        <v>813</v>
      </c>
      <c r="H24" s="846" t="s">
        <v>814</v>
      </c>
      <c r="I24" s="843" t="s">
        <v>807</v>
      </c>
      <c r="J24" s="846" t="s">
        <v>813</v>
      </c>
      <c r="K24" s="846" t="s">
        <v>814</v>
      </c>
    </row>
    <row r="25" spans="1:21" ht="16.350000000000001" customHeight="1">
      <c r="A25" s="841"/>
      <c r="B25" s="842"/>
      <c r="C25" s="907" t="s">
        <v>808</v>
      </c>
      <c r="D25" s="849"/>
      <c r="E25" s="849"/>
      <c r="F25" s="907" t="s">
        <v>808</v>
      </c>
      <c r="G25" s="847"/>
      <c r="H25" s="847"/>
      <c r="I25" s="907" t="s">
        <v>808</v>
      </c>
      <c r="J25" s="847"/>
      <c r="K25" s="847"/>
    </row>
    <row r="26" spans="1:21" ht="8.25" customHeight="1">
      <c r="A26" s="938"/>
      <c r="B26" s="939"/>
      <c r="C26" s="939"/>
      <c r="D26" s="939"/>
      <c r="E26" s="939"/>
      <c r="F26" s="939"/>
      <c r="G26" s="939"/>
      <c r="H26" s="939"/>
      <c r="I26" s="939"/>
      <c r="J26" s="939"/>
      <c r="K26" s="939"/>
      <c r="R26" s="852"/>
      <c r="S26" s="852"/>
      <c r="T26" s="852"/>
      <c r="U26" s="852"/>
    </row>
    <row r="27" spans="1:21" ht="14.25" customHeight="1">
      <c r="A27" s="820" t="s">
        <v>408</v>
      </c>
      <c r="B27" s="853"/>
      <c r="C27" s="977" t="s">
        <v>754</v>
      </c>
      <c r="D27" s="978"/>
      <c r="E27" s="978"/>
      <c r="F27" s="978"/>
      <c r="G27" s="978"/>
      <c r="H27" s="978"/>
      <c r="I27" s="978"/>
      <c r="J27" s="978"/>
      <c r="K27" s="978"/>
      <c r="R27" s="852"/>
      <c r="S27" s="852"/>
      <c r="T27" s="852"/>
      <c r="U27" s="852"/>
    </row>
    <row r="28" spans="1:21" ht="13.5" customHeight="1">
      <c r="A28" s="820" t="s">
        <v>739</v>
      </c>
      <c r="B28" s="842"/>
      <c r="C28" s="969" t="s">
        <v>755</v>
      </c>
      <c r="D28" s="979"/>
      <c r="E28" s="980"/>
      <c r="F28" s="969" t="s">
        <v>756</v>
      </c>
      <c r="G28" s="979"/>
      <c r="H28" s="980"/>
      <c r="I28" s="854"/>
      <c r="J28" s="975"/>
      <c r="K28" s="975"/>
      <c r="R28" s="852"/>
      <c r="S28" s="852"/>
      <c r="T28" s="852"/>
      <c r="U28" s="852"/>
    </row>
    <row r="29" spans="1:21" ht="17.25" customHeight="1">
      <c r="A29" s="820" t="s">
        <v>53</v>
      </c>
      <c r="B29" s="842"/>
      <c r="C29" s="940" t="s">
        <v>811</v>
      </c>
      <c r="D29" s="941"/>
      <c r="E29" s="942"/>
      <c r="F29" s="940" t="s">
        <v>811</v>
      </c>
      <c r="G29" s="941"/>
      <c r="H29" s="942"/>
      <c r="I29" s="855"/>
      <c r="J29" s="981"/>
      <c r="K29" s="981"/>
      <c r="R29" s="852"/>
      <c r="S29" s="852"/>
      <c r="T29" s="852"/>
      <c r="U29" s="852"/>
    </row>
    <row r="30" spans="1:21" ht="21.9" customHeight="1">
      <c r="A30" s="821" t="s">
        <v>743</v>
      </c>
      <c r="B30" s="842"/>
      <c r="C30" s="943" t="s">
        <v>812</v>
      </c>
      <c r="D30" s="944"/>
      <c r="E30" s="945"/>
      <c r="F30" s="943" t="s">
        <v>812</v>
      </c>
      <c r="G30" s="944"/>
      <c r="H30" s="945"/>
      <c r="I30" s="856"/>
      <c r="J30" s="975"/>
      <c r="K30" s="975"/>
      <c r="R30" s="852"/>
      <c r="S30" s="852"/>
      <c r="T30" s="852"/>
      <c r="U30" s="852"/>
    </row>
    <row r="31" spans="1:21" ht="15.75" customHeight="1">
      <c r="A31" s="838"/>
      <c r="B31" s="842"/>
      <c r="C31" s="839"/>
      <c r="D31" s="839" t="s">
        <v>757</v>
      </c>
      <c r="E31" s="839" t="s">
        <v>745</v>
      </c>
      <c r="F31" s="839"/>
      <c r="G31" s="839" t="s">
        <v>753</v>
      </c>
      <c r="H31" s="839" t="s">
        <v>745</v>
      </c>
      <c r="I31" s="842"/>
      <c r="J31" s="857"/>
      <c r="K31" s="857"/>
      <c r="R31" s="852"/>
      <c r="S31" s="852"/>
      <c r="T31" s="852"/>
      <c r="U31" s="852"/>
    </row>
    <row r="32" spans="1:21" ht="15.75" customHeight="1">
      <c r="A32" s="838"/>
      <c r="B32" s="842"/>
      <c r="C32" s="843" t="s">
        <v>807</v>
      </c>
      <c r="D32" s="846" t="s">
        <v>813</v>
      </c>
      <c r="E32" s="846" t="s">
        <v>814</v>
      </c>
      <c r="F32" s="843" t="s">
        <v>807</v>
      </c>
      <c r="G32" s="846" t="s">
        <v>813</v>
      </c>
      <c r="H32" s="846" t="s">
        <v>814</v>
      </c>
      <c r="I32" s="842"/>
      <c r="J32" s="857"/>
      <c r="K32" s="857"/>
      <c r="R32" s="852"/>
      <c r="S32" s="852"/>
      <c r="T32" s="852"/>
      <c r="U32" s="852"/>
    </row>
    <row r="33" spans="1:21" ht="15.75" customHeight="1">
      <c r="A33" s="838"/>
      <c r="B33" s="842"/>
      <c r="C33" s="907" t="s">
        <v>808</v>
      </c>
      <c r="D33" s="858"/>
      <c r="E33" s="859"/>
      <c r="F33" s="907" t="s">
        <v>808</v>
      </c>
      <c r="G33" s="839"/>
      <c r="H33" s="839"/>
      <c r="I33" s="842"/>
      <c r="J33" s="857"/>
      <c r="K33" s="857"/>
      <c r="R33" s="852"/>
      <c r="S33" s="852"/>
      <c r="T33" s="852"/>
      <c r="U33" s="852"/>
    </row>
    <row r="34" spans="1:21" ht="18.75" customHeight="1">
      <c r="A34" s="841"/>
      <c r="B34" s="842"/>
      <c r="C34" s="843" t="s">
        <v>807</v>
      </c>
      <c r="D34" s="846" t="s">
        <v>813</v>
      </c>
      <c r="E34" s="846" t="s">
        <v>814</v>
      </c>
      <c r="F34" s="843" t="s">
        <v>807</v>
      </c>
      <c r="G34" s="846" t="s">
        <v>813</v>
      </c>
      <c r="H34" s="846" t="s">
        <v>814</v>
      </c>
      <c r="I34" s="860"/>
      <c r="J34" s="857"/>
      <c r="K34" s="857"/>
      <c r="R34" s="852"/>
      <c r="S34" s="852"/>
      <c r="T34" s="852"/>
      <c r="U34" s="852"/>
    </row>
    <row r="35" spans="1:21" ht="18.75" customHeight="1" thickBot="1">
      <c r="A35" s="841"/>
      <c r="B35" s="842"/>
      <c r="C35" s="907" t="s">
        <v>808</v>
      </c>
      <c r="D35" s="861"/>
      <c r="E35" s="861"/>
      <c r="F35" s="907" t="s">
        <v>808</v>
      </c>
      <c r="G35" s="861"/>
      <c r="H35" s="861"/>
      <c r="I35" s="862"/>
      <c r="J35" s="857"/>
      <c r="K35" s="857"/>
      <c r="R35" s="852"/>
      <c r="S35" s="852"/>
      <c r="T35" s="852"/>
      <c r="U35" s="852"/>
    </row>
    <row r="36" spans="1:21" ht="3" customHeight="1">
      <c r="A36" s="963"/>
      <c r="B36" s="964"/>
      <c r="C36" s="964"/>
      <c r="D36" s="964"/>
      <c r="E36" s="964"/>
      <c r="F36" s="964"/>
      <c r="G36" s="964"/>
      <c r="H36" s="964"/>
      <c r="I36" s="964"/>
      <c r="J36" s="964"/>
      <c r="K36" s="964"/>
      <c r="L36" s="863"/>
      <c r="M36" s="863"/>
      <c r="N36" s="863"/>
      <c r="O36" s="863"/>
      <c r="P36" s="863"/>
      <c r="Q36" s="863"/>
      <c r="R36" s="864"/>
      <c r="S36" s="864"/>
    </row>
    <row r="37" spans="1:21" ht="14.25" hidden="1" customHeight="1">
      <c r="A37" s="832" t="s">
        <v>408</v>
      </c>
      <c r="B37" s="835"/>
      <c r="C37" s="976" t="s">
        <v>758</v>
      </c>
      <c r="D37" s="976"/>
      <c r="E37" s="865"/>
      <c r="F37" s="865"/>
      <c r="G37" s="976" t="s">
        <v>759</v>
      </c>
      <c r="H37" s="976"/>
      <c r="I37" s="865"/>
      <c r="J37" s="976" t="s">
        <v>758</v>
      </c>
      <c r="K37" s="976"/>
      <c r="N37" s="972"/>
      <c r="O37" s="972"/>
    </row>
    <row r="38" spans="1:21" ht="15" hidden="1" customHeight="1">
      <c r="A38" s="820" t="s">
        <v>739</v>
      </c>
      <c r="B38" s="835"/>
      <c r="C38" s="955" t="s">
        <v>760</v>
      </c>
      <c r="D38" s="955"/>
      <c r="E38" s="848"/>
      <c r="F38" s="848"/>
      <c r="G38" s="955" t="s">
        <v>761</v>
      </c>
      <c r="H38" s="955"/>
      <c r="I38" s="848"/>
      <c r="J38" s="955" t="s">
        <v>762</v>
      </c>
      <c r="K38" s="955"/>
      <c r="N38" s="973"/>
      <c r="O38" s="973"/>
    </row>
    <row r="39" spans="1:21" ht="16.350000000000001" hidden="1" customHeight="1">
      <c r="A39" s="820" t="s">
        <v>53</v>
      </c>
      <c r="B39" s="835"/>
      <c r="C39" s="957">
        <v>294124</v>
      </c>
      <c r="D39" s="957"/>
      <c r="E39" s="850"/>
      <c r="F39" s="850"/>
      <c r="G39" s="957">
        <v>157825</v>
      </c>
      <c r="H39" s="957"/>
      <c r="I39" s="850"/>
      <c r="J39" s="957">
        <v>392166</v>
      </c>
      <c r="K39" s="957"/>
      <c r="N39" s="974"/>
      <c r="O39" s="974"/>
    </row>
    <row r="40" spans="1:21" ht="12.75" hidden="1" customHeight="1">
      <c r="A40" s="821" t="s">
        <v>743</v>
      </c>
      <c r="B40" s="835"/>
      <c r="C40" s="947" t="s">
        <v>763</v>
      </c>
      <c r="D40" s="947"/>
      <c r="E40" s="851"/>
      <c r="F40" s="851"/>
      <c r="G40" s="947" t="s">
        <v>764</v>
      </c>
      <c r="H40" s="947"/>
      <c r="I40" s="851"/>
      <c r="J40" s="947" t="s">
        <v>765</v>
      </c>
      <c r="K40" s="947"/>
      <c r="N40" s="970"/>
      <c r="O40" s="970"/>
    </row>
    <row r="41" spans="1:21" ht="14.25" hidden="1" customHeight="1">
      <c r="A41" s="838" t="s">
        <v>766</v>
      </c>
      <c r="B41" s="835"/>
      <c r="C41" s="839" t="s">
        <v>744</v>
      </c>
      <c r="D41" s="840" t="s">
        <v>745</v>
      </c>
      <c r="E41" s="840"/>
      <c r="F41" s="840"/>
      <c r="G41" s="839" t="s">
        <v>744</v>
      </c>
      <c r="H41" s="840" t="s">
        <v>745</v>
      </c>
      <c r="I41" s="840"/>
      <c r="J41" s="839" t="s">
        <v>746</v>
      </c>
      <c r="K41" s="839" t="s">
        <v>745</v>
      </c>
      <c r="N41" s="842"/>
      <c r="O41" s="842"/>
    </row>
    <row r="42" spans="1:21" ht="16.350000000000001" hidden="1" customHeight="1">
      <c r="A42" s="841" t="s">
        <v>767</v>
      </c>
      <c r="B42" s="842"/>
      <c r="C42" s="866">
        <v>778</v>
      </c>
      <c r="D42" s="867">
        <v>2</v>
      </c>
      <c r="E42" s="867"/>
      <c r="F42" s="867"/>
      <c r="G42" s="868" t="s">
        <v>603</v>
      </c>
      <c r="H42" s="868" t="s">
        <v>603</v>
      </c>
      <c r="I42" s="868"/>
      <c r="J42" s="866">
        <v>1168</v>
      </c>
      <c r="K42" s="867">
        <v>14</v>
      </c>
      <c r="N42" s="869"/>
      <c r="O42" s="870"/>
    </row>
    <row r="43" spans="1:21" ht="16.350000000000001" hidden="1" customHeight="1">
      <c r="A43" s="841" t="s">
        <v>768</v>
      </c>
      <c r="B43" s="842"/>
      <c r="C43" s="866">
        <v>778</v>
      </c>
      <c r="D43" s="867">
        <v>2</v>
      </c>
      <c r="E43" s="867"/>
      <c r="F43" s="867"/>
      <c r="G43" s="868" t="s">
        <v>603</v>
      </c>
      <c r="H43" s="868" t="s">
        <v>603</v>
      </c>
      <c r="I43" s="868"/>
      <c r="J43" s="866">
        <v>1168</v>
      </c>
      <c r="K43" s="867">
        <v>14</v>
      </c>
      <c r="N43" s="869"/>
      <c r="O43" s="870"/>
    </row>
    <row r="44" spans="1:21" ht="15.75" hidden="1" customHeight="1" thickBot="1">
      <c r="A44" s="841" t="s">
        <v>769</v>
      </c>
      <c r="B44" s="842"/>
      <c r="C44" s="871" t="s">
        <v>603</v>
      </c>
      <c r="D44" s="872" t="s">
        <v>603</v>
      </c>
      <c r="E44" s="872"/>
      <c r="F44" s="872"/>
      <c r="G44" s="873">
        <v>12</v>
      </c>
      <c r="H44" s="872" t="s">
        <v>603</v>
      </c>
      <c r="I44" s="872"/>
      <c r="J44" s="871" t="s">
        <v>603</v>
      </c>
      <c r="K44" s="872" t="s">
        <v>603</v>
      </c>
      <c r="N44" s="869"/>
      <c r="O44" s="870"/>
      <c r="P44" s="869"/>
    </row>
    <row r="45" spans="1:21" ht="15.75" hidden="1" customHeight="1">
      <c r="A45" s="874" t="s">
        <v>601</v>
      </c>
      <c r="B45" s="842"/>
      <c r="C45" s="875">
        <v>1556</v>
      </c>
      <c r="D45" s="875">
        <v>2</v>
      </c>
      <c r="E45" s="875"/>
      <c r="F45" s="875"/>
      <c r="G45" s="875">
        <v>12</v>
      </c>
      <c r="H45" s="876" t="s">
        <v>603</v>
      </c>
      <c r="I45" s="876"/>
      <c r="J45" s="875">
        <v>2336</v>
      </c>
      <c r="K45" s="875">
        <v>14</v>
      </c>
    </row>
    <row r="46" spans="1:21" s="877" customFormat="1" ht="3" hidden="1" customHeight="1">
      <c r="A46" s="938"/>
      <c r="B46" s="939"/>
      <c r="C46" s="939"/>
      <c r="D46" s="939"/>
      <c r="E46" s="939"/>
      <c r="F46" s="939"/>
      <c r="G46" s="939"/>
      <c r="H46" s="939"/>
      <c r="I46" s="939"/>
      <c r="J46" s="939"/>
      <c r="K46" s="939"/>
      <c r="L46" s="819"/>
      <c r="M46" s="819"/>
      <c r="N46" s="819"/>
      <c r="O46" s="819"/>
      <c r="P46" s="819"/>
      <c r="Q46" s="819"/>
      <c r="R46" s="819"/>
      <c r="S46" s="819"/>
      <c r="T46" s="819"/>
      <c r="U46" s="819"/>
    </row>
    <row r="47" spans="1:21" ht="15.75" hidden="1" customHeight="1">
      <c r="A47" s="832" t="s">
        <v>408</v>
      </c>
      <c r="B47" s="878"/>
      <c r="C47" s="962" t="s">
        <v>758</v>
      </c>
      <c r="D47" s="962"/>
      <c r="E47" s="879"/>
      <c r="F47" s="879"/>
      <c r="G47" s="962" t="s">
        <v>758</v>
      </c>
      <c r="H47" s="962"/>
      <c r="I47" s="879"/>
      <c r="J47" s="962" t="s">
        <v>758</v>
      </c>
      <c r="K47" s="971"/>
    </row>
    <row r="48" spans="1:21" ht="15" hidden="1" customHeight="1">
      <c r="A48" s="820" t="s">
        <v>739</v>
      </c>
      <c r="B48" s="878"/>
      <c r="C48" s="955" t="s">
        <v>770</v>
      </c>
      <c r="D48" s="955"/>
      <c r="E48" s="848"/>
      <c r="F48" s="848"/>
      <c r="G48" s="955" t="s">
        <v>771</v>
      </c>
      <c r="H48" s="955"/>
      <c r="I48" s="848"/>
      <c r="J48" s="955" t="s">
        <v>772</v>
      </c>
      <c r="K48" s="969"/>
    </row>
    <row r="49" spans="1:11" ht="15" hidden="1" customHeight="1">
      <c r="A49" s="820" t="s">
        <v>53</v>
      </c>
      <c r="B49" s="878"/>
      <c r="C49" s="957">
        <v>586216</v>
      </c>
      <c r="D49" s="957"/>
      <c r="E49" s="850"/>
      <c r="F49" s="850"/>
      <c r="G49" s="957">
        <v>657053</v>
      </c>
      <c r="H49" s="957"/>
      <c r="I49" s="850"/>
      <c r="J49" s="957">
        <v>657053</v>
      </c>
      <c r="K49" s="940"/>
    </row>
    <row r="50" spans="1:11" ht="14.25" hidden="1" customHeight="1">
      <c r="A50" s="821" t="s">
        <v>743</v>
      </c>
      <c r="B50" s="878"/>
      <c r="C50" s="947" t="s">
        <v>773</v>
      </c>
      <c r="D50" s="947"/>
      <c r="E50" s="851"/>
      <c r="F50" s="851"/>
      <c r="G50" s="946" t="s">
        <v>774</v>
      </c>
      <c r="H50" s="946"/>
      <c r="I50" s="880"/>
      <c r="J50" s="947" t="s">
        <v>775</v>
      </c>
      <c r="K50" s="943"/>
    </row>
    <row r="51" spans="1:11" ht="15" hidden="1" customHeight="1">
      <c r="A51" s="838" t="s">
        <v>766</v>
      </c>
      <c r="B51" s="878"/>
      <c r="C51" s="839" t="s">
        <v>753</v>
      </c>
      <c r="D51" s="839" t="s">
        <v>745</v>
      </c>
      <c r="E51" s="839"/>
      <c r="F51" s="839"/>
      <c r="G51" s="839" t="s">
        <v>753</v>
      </c>
      <c r="H51" s="839" t="s">
        <v>745</v>
      </c>
      <c r="I51" s="839"/>
      <c r="J51" s="839" t="s">
        <v>753</v>
      </c>
      <c r="K51" s="881" t="s">
        <v>745</v>
      </c>
    </row>
    <row r="52" spans="1:11" ht="15" hidden="1" customHeight="1">
      <c r="A52" s="841" t="s">
        <v>767</v>
      </c>
      <c r="B52" s="878"/>
      <c r="C52" s="866">
        <v>1706</v>
      </c>
      <c r="D52" s="867">
        <v>17</v>
      </c>
      <c r="E52" s="867"/>
      <c r="F52" s="867"/>
      <c r="G52" s="866">
        <v>1939</v>
      </c>
      <c r="H52" s="867">
        <v>20</v>
      </c>
      <c r="I52" s="867"/>
      <c r="J52" s="866">
        <v>1939</v>
      </c>
      <c r="K52" s="867">
        <v>20</v>
      </c>
    </row>
    <row r="53" spans="1:11" ht="15.75" hidden="1" customHeight="1">
      <c r="A53" s="841" t="s">
        <v>768</v>
      </c>
      <c r="B53" s="878"/>
      <c r="C53" s="866">
        <v>1706</v>
      </c>
      <c r="D53" s="867">
        <v>17</v>
      </c>
      <c r="E53" s="867"/>
      <c r="F53" s="867"/>
      <c r="G53" s="866">
        <v>1939</v>
      </c>
      <c r="H53" s="867">
        <v>20</v>
      </c>
      <c r="I53" s="867"/>
      <c r="J53" s="866">
        <v>1939</v>
      </c>
      <c r="K53" s="867">
        <v>20</v>
      </c>
    </row>
    <row r="54" spans="1:11" ht="15" hidden="1" customHeight="1" thickBot="1">
      <c r="A54" s="841" t="s">
        <v>769</v>
      </c>
      <c r="B54" s="878"/>
      <c r="C54" s="871" t="s">
        <v>603</v>
      </c>
      <c r="D54" s="872" t="s">
        <v>603</v>
      </c>
      <c r="E54" s="872"/>
      <c r="F54" s="872"/>
      <c r="G54" s="871" t="s">
        <v>603</v>
      </c>
      <c r="H54" s="872" t="s">
        <v>603</v>
      </c>
      <c r="I54" s="872"/>
      <c r="J54" s="871" t="s">
        <v>603</v>
      </c>
      <c r="K54" s="872" t="s">
        <v>603</v>
      </c>
    </row>
    <row r="55" spans="1:11" ht="15" hidden="1" customHeight="1">
      <c r="A55" s="882" t="s">
        <v>601</v>
      </c>
      <c r="B55" s="883"/>
      <c r="C55" s="884">
        <v>3412</v>
      </c>
      <c r="D55" s="884">
        <v>17</v>
      </c>
      <c r="E55" s="884"/>
      <c r="F55" s="884"/>
      <c r="G55" s="884">
        <f>+G52+G53</f>
        <v>3878</v>
      </c>
      <c r="H55" s="884">
        <v>20</v>
      </c>
      <c r="I55" s="884"/>
      <c r="J55" s="884">
        <f>+J52+J53</f>
        <v>3878</v>
      </c>
      <c r="K55" s="885">
        <v>20</v>
      </c>
    </row>
    <row r="56" spans="1:11" ht="3" hidden="1" customHeight="1">
      <c r="A56" s="963"/>
      <c r="B56" s="964"/>
      <c r="C56" s="964"/>
      <c r="D56" s="964"/>
      <c r="E56" s="964"/>
      <c r="F56" s="964"/>
      <c r="G56" s="964"/>
      <c r="H56" s="964"/>
      <c r="I56" s="964"/>
      <c r="J56" s="964"/>
      <c r="K56" s="964"/>
    </row>
    <row r="57" spans="1:11" ht="12.75" hidden="1" customHeight="1">
      <c r="A57" s="886"/>
      <c r="C57" s="965" t="s">
        <v>776</v>
      </c>
      <c r="D57" s="966"/>
      <c r="E57" s="966"/>
      <c r="F57" s="966"/>
      <c r="G57" s="966"/>
      <c r="H57" s="966"/>
      <c r="I57" s="966"/>
      <c r="J57" s="966"/>
      <c r="K57" s="966"/>
    </row>
    <row r="58" spans="1:11" ht="22.5" hidden="1" customHeight="1">
      <c r="A58" s="887"/>
      <c r="C58" s="888"/>
      <c r="D58" s="889"/>
      <c r="E58" s="889"/>
      <c r="F58" s="889"/>
      <c r="G58" s="889"/>
      <c r="H58" s="889"/>
      <c r="I58" s="889"/>
      <c r="J58" s="889"/>
      <c r="K58" s="889"/>
    </row>
    <row r="59" spans="1:11" ht="26.25" hidden="1" customHeight="1">
      <c r="A59" s="821" t="s">
        <v>733</v>
      </c>
      <c r="B59" s="822"/>
      <c r="C59" s="967" t="s">
        <v>777</v>
      </c>
      <c r="D59" s="968"/>
      <c r="E59" s="968"/>
      <c r="F59" s="968"/>
      <c r="G59" s="968"/>
      <c r="H59" s="968"/>
      <c r="I59" s="968"/>
      <c r="J59" s="968"/>
      <c r="K59" s="968"/>
    </row>
    <row r="60" spans="1:11" ht="3.75" hidden="1" customHeight="1">
      <c r="A60" s="958"/>
      <c r="B60" s="958"/>
      <c r="C60" s="958"/>
      <c r="D60" s="958"/>
      <c r="E60" s="958"/>
      <c r="F60" s="958"/>
      <c r="G60" s="958"/>
      <c r="H60" s="958"/>
      <c r="I60" s="958"/>
      <c r="J60" s="958"/>
      <c r="K60" s="958"/>
    </row>
    <row r="61" spans="1:11" ht="18" hidden="1" customHeight="1">
      <c r="A61" s="820" t="s">
        <v>738</v>
      </c>
      <c r="C61" s="959" t="s">
        <v>778</v>
      </c>
      <c r="D61" s="960"/>
      <c r="E61" s="960"/>
      <c r="F61" s="960"/>
      <c r="G61" s="960"/>
      <c r="H61" s="960"/>
      <c r="I61" s="960"/>
      <c r="J61" s="960"/>
      <c r="K61" s="960"/>
    </row>
    <row r="62" spans="1:11" ht="15" hidden="1" customHeight="1">
      <c r="A62" s="820" t="s">
        <v>408</v>
      </c>
      <c r="B62" s="878"/>
      <c r="C62" s="962" t="s">
        <v>759</v>
      </c>
      <c r="D62" s="962"/>
      <c r="E62" s="879"/>
      <c r="F62" s="879"/>
      <c r="G62" s="962" t="s">
        <v>779</v>
      </c>
      <c r="H62" s="962"/>
      <c r="I62" s="879"/>
      <c r="J62" s="962" t="s">
        <v>758</v>
      </c>
      <c r="K62" s="962"/>
    </row>
    <row r="63" spans="1:11" ht="17.25" hidden="1" customHeight="1">
      <c r="A63" s="820" t="s">
        <v>739</v>
      </c>
      <c r="B63" s="835"/>
      <c r="C63" s="955" t="s">
        <v>780</v>
      </c>
      <c r="D63" s="955"/>
      <c r="E63" s="848"/>
      <c r="F63" s="848"/>
      <c r="G63" s="955" t="s">
        <v>781</v>
      </c>
      <c r="H63" s="955"/>
      <c r="I63" s="848"/>
      <c r="J63" s="955" t="s">
        <v>782</v>
      </c>
      <c r="K63" s="955"/>
    </row>
    <row r="64" spans="1:11" ht="14.25" hidden="1" customHeight="1">
      <c r="A64" s="820" t="s">
        <v>53</v>
      </c>
      <c r="B64" s="835"/>
      <c r="C64" s="957">
        <v>95000</v>
      </c>
      <c r="D64" s="957"/>
      <c r="E64" s="850"/>
      <c r="F64" s="850"/>
      <c r="G64" s="957">
        <v>133803</v>
      </c>
      <c r="H64" s="957"/>
      <c r="I64" s="850"/>
      <c r="J64" s="957">
        <v>95000</v>
      </c>
      <c r="K64" s="957"/>
    </row>
    <row r="65" spans="1:11" ht="17.25" hidden="1" customHeight="1">
      <c r="A65" s="821" t="s">
        <v>743</v>
      </c>
      <c r="B65" s="835"/>
      <c r="C65" s="947" t="s">
        <v>783</v>
      </c>
      <c r="D65" s="947"/>
      <c r="E65" s="851"/>
      <c r="F65" s="851"/>
      <c r="G65" s="947" t="s">
        <v>765</v>
      </c>
      <c r="H65" s="947"/>
      <c r="I65" s="851"/>
      <c r="J65" s="947" t="s">
        <v>784</v>
      </c>
      <c r="K65" s="947"/>
    </row>
    <row r="66" spans="1:11" ht="15.75" hidden="1" customHeight="1">
      <c r="A66" s="838" t="s">
        <v>785</v>
      </c>
      <c r="B66" s="890"/>
      <c r="C66" s="839" t="s">
        <v>744</v>
      </c>
      <c r="D66" s="840" t="s">
        <v>745</v>
      </c>
      <c r="E66" s="840"/>
      <c r="F66" s="840"/>
      <c r="G66" s="839" t="s">
        <v>753</v>
      </c>
      <c r="H66" s="839" t="s">
        <v>745</v>
      </c>
      <c r="I66" s="839"/>
      <c r="J66" s="839" t="s">
        <v>744</v>
      </c>
      <c r="K66" s="840" t="s">
        <v>745</v>
      </c>
    </row>
    <row r="67" spans="1:11" ht="14.25" hidden="1" customHeight="1">
      <c r="A67" s="841" t="s">
        <v>786</v>
      </c>
      <c r="B67" s="891"/>
      <c r="C67" s="866">
        <v>528</v>
      </c>
      <c r="D67" s="867">
        <v>10</v>
      </c>
      <c r="E67" s="867"/>
      <c r="F67" s="867"/>
      <c r="G67" s="866">
        <v>936</v>
      </c>
      <c r="H67" s="866">
        <v>10</v>
      </c>
      <c r="I67" s="866"/>
      <c r="J67" s="892" t="s">
        <v>603</v>
      </c>
      <c r="K67" s="868" t="s">
        <v>787</v>
      </c>
    </row>
    <row r="68" spans="1:11" ht="14.25" hidden="1" customHeight="1">
      <c r="A68" s="841" t="s">
        <v>788</v>
      </c>
      <c r="B68" s="891"/>
      <c r="C68" s="866">
        <v>82</v>
      </c>
      <c r="D68" s="867">
        <v>10</v>
      </c>
      <c r="E68" s="867"/>
      <c r="F68" s="867"/>
      <c r="G68" s="859">
        <v>104</v>
      </c>
      <c r="H68" s="859">
        <v>10</v>
      </c>
      <c r="I68" s="859"/>
      <c r="J68" s="892" t="s">
        <v>603</v>
      </c>
      <c r="K68" s="868" t="s">
        <v>787</v>
      </c>
    </row>
    <row r="69" spans="1:11" ht="17.25" hidden="1" customHeight="1">
      <c r="A69" s="841" t="s">
        <v>789</v>
      </c>
      <c r="B69" s="891"/>
      <c r="C69" s="892" t="s">
        <v>603</v>
      </c>
      <c r="D69" s="868" t="s">
        <v>787</v>
      </c>
      <c r="E69" s="868"/>
      <c r="F69" s="868"/>
      <c r="G69" s="866">
        <v>156</v>
      </c>
      <c r="H69" s="866">
        <v>10</v>
      </c>
      <c r="I69" s="866"/>
      <c r="J69" s="866">
        <v>234</v>
      </c>
      <c r="K69" s="867">
        <v>10</v>
      </c>
    </row>
    <row r="70" spans="1:11" ht="14.25" hidden="1" customHeight="1">
      <c r="A70" s="841" t="s">
        <v>790</v>
      </c>
      <c r="B70" s="891"/>
      <c r="C70" s="892" t="s">
        <v>603</v>
      </c>
      <c r="D70" s="868" t="s">
        <v>787</v>
      </c>
      <c r="E70" s="868"/>
      <c r="F70" s="868"/>
      <c r="G70" s="866">
        <v>17</v>
      </c>
      <c r="H70" s="866">
        <v>10</v>
      </c>
      <c r="I70" s="866"/>
      <c r="J70" s="866">
        <v>18</v>
      </c>
      <c r="K70" s="867">
        <v>10</v>
      </c>
    </row>
    <row r="71" spans="1:11" ht="14.25" hidden="1" customHeight="1">
      <c r="A71" s="841" t="s">
        <v>791</v>
      </c>
      <c r="B71" s="891"/>
      <c r="C71" s="892" t="s">
        <v>603</v>
      </c>
      <c r="D71" s="868" t="s">
        <v>787</v>
      </c>
      <c r="E71" s="868"/>
      <c r="F71" s="868"/>
      <c r="G71" s="866">
        <v>20</v>
      </c>
      <c r="H71" s="866">
        <v>10</v>
      </c>
      <c r="I71" s="866"/>
      <c r="J71" s="892" t="s">
        <v>603</v>
      </c>
      <c r="K71" s="868" t="s">
        <v>787</v>
      </c>
    </row>
    <row r="72" spans="1:11" ht="14.25" hidden="1" customHeight="1">
      <c r="A72" s="841" t="s">
        <v>792</v>
      </c>
      <c r="B72" s="891"/>
      <c r="C72" s="892" t="s">
        <v>603</v>
      </c>
      <c r="D72" s="868" t="s">
        <v>787</v>
      </c>
      <c r="E72" s="868"/>
      <c r="F72" s="868"/>
      <c r="G72" s="866">
        <v>5</v>
      </c>
      <c r="H72" s="892" t="s">
        <v>603</v>
      </c>
      <c r="I72" s="892"/>
      <c r="J72" s="892" t="s">
        <v>603</v>
      </c>
      <c r="K72" s="868" t="s">
        <v>787</v>
      </c>
    </row>
    <row r="73" spans="1:11" ht="14.25" hidden="1" customHeight="1">
      <c r="A73" s="841" t="s">
        <v>793</v>
      </c>
      <c r="B73" s="891"/>
      <c r="C73" s="892" t="s">
        <v>603</v>
      </c>
      <c r="D73" s="868" t="s">
        <v>787</v>
      </c>
      <c r="E73" s="868"/>
      <c r="F73" s="868"/>
      <c r="G73" s="892" t="s">
        <v>603</v>
      </c>
      <c r="H73" s="892" t="s">
        <v>603</v>
      </c>
      <c r="I73" s="892"/>
      <c r="J73" s="866">
        <v>182</v>
      </c>
      <c r="K73" s="867">
        <v>10</v>
      </c>
    </row>
    <row r="74" spans="1:11" ht="14.25" hidden="1" customHeight="1">
      <c r="A74" s="841" t="s">
        <v>794</v>
      </c>
      <c r="B74" s="891"/>
      <c r="C74" s="892" t="s">
        <v>603</v>
      </c>
      <c r="D74" s="892" t="s">
        <v>603</v>
      </c>
      <c r="E74" s="892"/>
      <c r="F74" s="892"/>
      <c r="G74" s="892" t="s">
        <v>603</v>
      </c>
      <c r="H74" s="892" t="s">
        <v>603</v>
      </c>
      <c r="I74" s="892"/>
      <c r="J74" s="892" t="s">
        <v>603</v>
      </c>
      <c r="K74" s="892" t="s">
        <v>603</v>
      </c>
    </row>
    <row r="75" spans="1:11" ht="14.25" hidden="1" customHeight="1">
      <c r="A75" s="841" t="s">
        <v>795</v>
      </c>
      <c r="B75" s="891"/>
      <c r="C75" s="892" t="s">
        <v>603</v>
      </c>
      <c r="D75" s="892" t="s">
        <v>603</v>
      </c>
      <c r="E75" s="892"/>
      <c r="F75" s="892"/>
      <c r="G75" s="892" t="s">
        <v>603</v>
      </c>
      <c r="H75" s="892" t="s">
        <v>603</v>
      </c>
      <c r="I75" s="892"/>
      <c r="J75" s="892" t="s">
        <v>603</v>
      </c>
      <c r="K75" s="892" t="s">
        <v>603</v>
      </c>
    </row>
    <row r="76" spans="1:11" ht="14.25" hidden="1" customHeight="1" thickBot="1">
      <c r="A76" s="841" t="s">
        <v>796</v>
      </c>
      <c r="B76" s="891"/>
      <c r="C76" s="871" t="s">
        <v>603</v>
      </c>
      <c r="D76" s="872" t="s">
        <v>787</v>
      </c>
      <c r="E76" s="872"/>
      <c r="F76" s="872"/>
      <c r="G76" s="871" t="s">
        <v>603</v>
      </c>
      <c r="H76" s="871" t="s">
        <v>603</v>
      </c>
      <c r="I76" s="871"/>
      <c r="J76" s="871" t="s">
        <v>603</v>
      </c>
      <c r="K76" s="871" t="s">
        <v>603</v>
      </c>
    </row>
    <row r="77" spans="1:11" ht="16.5" hidden="1" customHeight="1">
      <c r="A77" s="882" t="s">
        <v>601</v>
      </c>
      <c r="B77" s="893"/>
      <c r="C77" s="894">
        <v>610</v>
      </c>
      <c r="D77" s="884">
        <v>10</v>
      </c>
      <c r="E77" s="884"/>
      <c r="F77" s="884"/>
      <c r="G77" s="894">
        <v>1238</v>
      </c>
      <c r="H77" s="894">
        <v>10</v>
      </c>
      <c r="I77" s="894"/>
      <c r="J77" s="894">
        <f>SUM(J69:J75)</f>
        <v>434</v>
      </c>
      <c r="K77" s="884">
        <v>10</v>
      </c>
    </row>
    <row r="78" spans="1:11" ht="3" hidden="1" customHeight="1">
      <c r="A78" s="895"/>
      <c r="B78" s="896"/>
      <c r="C78" s="948"/>
      <c r="D78" s="949"/>
      <c r="E78" s="949"/>
      <c r="F78" s="949"/>
      <c r="G78" s="949"/>
      <c r="H78" s="949"/>
      <c r="I78" s="949"/>
      <c r="J78" s="949"/>
      <c r="K78" s="949"/>
    </row>
    <row r="79" spans="1:11" ht="3.75" hidden="1" customHeight="1">
      <c r="A79" s="958"/>
      <c r="B79" s="958"/>
      <c r="C79" s="958"/>
      <c r="D79" s="958"/>
      <c r="E79" s="958"/>
      <c r="F79" s="958"/>
      <c r="G79" s="958"/>
      <c r="H79" s="958"/>
      <c r="I79" s="958"/>
      <c r="J79" s="958"/>
      <c r="K79" s="958"/>
    </row>
    <row r="80" spans="1:11" ht="18" hidden="1" customHeight="1">
      <c r="A80" s="820" t="s">
        <v>738</v>
      </c>
      <c r="C80" s="959" t="s">
        <v>778</v>
      </c>
      <c r="D80" s="960"/>
      <c r="E80" s="960"/>
      <c r="F80" s="960"/>
      <c r="G80" s="960"/>
      <c r="H80" s="960"/>
      <c r="I80" s="960"/>
      <c r="J80" s="960"/>
      <c r="K80" s="960"/>
    </row>
    <row r="81" spans="1:11" ht="15" hidden="1" customHeight="1">
      <c r="A81" s="820" t="s">
        <v>408</v>
      </c>
      <c r="B81" s="878"/>
      <c r="C81" s="961" t="s">
        <v>758</v>
      </c>
      <c r="D81" s="961"/>
      <c r="E81" s="897"/>
      <c r="F81" s="897"/>
      <c r="G81" s="961" t="s">
        <v>758</v>
      </c>
      <c r="H81" s="961"/>
      <c r="I81" s="897"/>
      <c r="J81" s="962"/>
      <c r="K81" s="962"/>
    </row>
    <row r="82" spans="1:11" ht="17.25" hidden="1" customHeight="1">
      <c r="A82" s="820" t="s">
        <v>739</v>
      </c>
      <c r="B82" s="835"/>
      <c r="C82" s="954" t="s">
        <v>797</v>
      </c>
      <c r="D82" s="954"/>
      <c r="E82" s="898"/>
      <c r="F82" s="898"/>
      <c r="G82" s="954" t="s">
        <v>798</v>
      </c>
      <c r="H82" s="954"/>
      <c r="I82" s="898"/>
      <c r="J82" s="955"/>
      <c r="K82" s="955"/>
    </row>
    <row r="83" spans="1:11" ht="14.25" hidden="1" customHeight="1">
      <c r="A83" s="820" t="s">
        <v>53</v>
      </c>
      <c r="B83" s="835"/>
      <c r="C83" s="956">
        <v>95000</v>
      </c>
      <c r="D83" s="956"/>
      <c r="E83" s="899"/>
      <c r="F83" s="899"/>
      <c r="G83" s="956">
        <v>95000</v>
      </c>
      <c r="H83" s="956"/>
      <c r="I83" s="899"/>
      <c r="J83" s="957"/>
      <c r="K83" s="957"/>
    </row>
    <row r="84" spans="1:11" ht="17.25" hidden="1" customHeight="1">
      <c r="A84" s="821" t="s">
        <v>743</v>
      </c>
      <c r="B84" s="835"/>
      <c r="C84" s="946" t="s">
        <v>799</v>
      </c>
      <c r="D84" s="946"/>
      <c r="E84" s="880"/>
      <c r="F84" s="880"/>
      <c r="G84" s="946" t="s">
        <v>775</v>
      </c>
      <c r="H84" s="946"/>
      <c r="I84" s="880"/>
      <c r="J84" s="947"/>
      <c r="K84" s="947"/>
    </row>
    <row r="85" spans="1:11" ht="15.75" hidden="1" customHeight="1">
      <c r="A85" s="838" t="s">
        <v>785</v>
      </c>
      <c r="B85" s="890"/>
      <c r="C85" s="839" t="s">
        <v>744</v>
      </c>
      <c r="D85" s="840" t="s">
        <v>745</v>
      </c>
      <c r="E85" s="840"/>
      <c r="F85" s="840"/>
      <c r="G85" s="839" t="s">
        <v>753</v>
      </c>
      <c r="H85" s="839" t="s">
        <v>745</v>
      </c>
      <c r="I85" s="839"/>
      <c r="J85" s="839" t="s">
        <v>744</v>
      </c>
      <c r="K85" s="840" t="s">
        <v>745</v>
      </c>
    </row>
    <row r="86" spans="1:11" ht="14.25" hidden="1" customHeight="1">
      <c r="A86" s="841" t="s">
        <v>786</v>
      </c>
      <c r="B86" s="891"/>
      <c r="C86" s="868" t="s">
        <v>603</v>
      </c>
      <c r="D86" s="868" t="s">
        <v>787</v>
      </c>
      <c r="E86" s="868"/>
      <c r="F86" s="868"/>
      <c r="G86" s="868" t="s">
        <v>603</v>
      </c>
      <c r="H86" s="868" t="s">
        <v>787</v>
      </c>
      <c r="I86" s="868"/>
      <c r="J86" s="892"/>
      <c r="K86" s="868"/>
    </row>
    <row r="87" spans="1:11" ht="14.25" hidden="1" customHeight="1">
      <c r="A87" s="841" t="s">
        <v>788</v>
      </c>
      <c r="B87" s="891"/>
      <c r="C87" s="868" t="s">
        <v>603</v>
      </c>
      <c r="D87" s="868" t="s">
        <v>787</v>
      </c>
      <c r="E87" s="868"/>
      <c r="F87" s="868"/>
      <c r="G87" s="868" t="s">
        <v>603</v>
      </c>
      <c r="H87" s="868" t="s">
        <v>787</v>
      </c>
      <c r="I87" s="868"/>
      <c r="J87" s="892"/>
      <c r="K87" s="868"/>
    </row>
    <row r="88" spans="1:11" ht="17.25" hidden="1" customHeight="1">
      <c r="A88" s="841" t="s">
        <v>789</v>
      </c>
      <c r="B88" s="891"/>
      <c r="C88" s="866">
        <f>+'[3]22-23 MH Costalloc B-2f p1 RWPB'!C41:D41</f>
        <v>528</v>
      </c>
      <c r="D88" s="867">
        <f>+'[3]22-23 MH Costalloc B-2f p1 RWPB'!C43</f>
        <v>16</v>
      </c>
      <c r="E88" s="867"/>
      <c r="F88" s="867"/>
      <c r="G88" s="866">
        <f>+'[3]23-24 MH Costalloc B-2g p1 RWPB'!C41</f>
        <v>528</v>
      </c>
      <c r="H88" s="866">
        <f>+'[3]23-24 MH Costalloc B-2g p1 RWPB'!C43</f>
        <v>16</v>
      </c>
      <c r="I88" s="866"/>
      <c r="J88" s="866"/>
      <c r="K88" s="867"/>
    </row>
    <row r="89" spans="1:11" ht="14.25" hidden="1" customHeight="1">
      <c r="A89" s="841" t="s">
        <v>790</v>
      </c>
      <c r="B89" s="891"/>
      <c r="C89" s="866">
        <f>+'[3]22-23 MH Costalloc B-2f p1 RWPB'!G41</f>
        <v>240</v>
      </c>
      <c r="D89" s="867">
        <f>'[3]22-23 MH Costalloc B-2f p1 RWPB'!G43</f>
        <v>16</v>
      </c>
      <c r="E89" s="867"/>
      <c r="F89" s="867"/>
      <c r="G89" s="866">
        <f>+'[3]23-24 MH Costalloc B-2g p1 RWPB'!G41</f>
        <v>240</v>
      </c>
      <c r="H89" s="866">
        <f>+'[3]23-24 MH Costalloc B-2g p1 RWPB'!G43</f>
        <v>16</v>
      </c>
      <c r="I89" s="866"/>
      <c r="J89" s="866"/>
      <c r="K89" s="867"/>
    </row>
    <row r="90" spans="1:11" ht="14.25" hidden="1" customHeight="1">
      <c r="A90" s="841" t="s">
        <v>791</v>
      </c>
      <c r="B90" s="891"/>
      <c r="C90" s="868" t="s">
        <v>603</v>
      </c>
      <c r="D90" s="868" t="s">
        <v>787</v>
      </c>
      <c r="E90" s="868"/>
      <c r="F90" s="868"/>
      <c r="G90" s="868" t="s">
        <v>603</v>
      </c>
      <c r="H90" s="868" t="s">
        <v>787</v>
      </c>
      <c r="I90" s="868"/>
      <c r="J90" s="892"/>
      <c r="K90" s="868"/>
    </row>
    <row r="91" spans="1:11" ht="14.25" hidden="1" customHeight="1">
      <c r="A91" s="841" t="s">
        <v>792</v>
      </c>
      <c r="B91" s="891"/>
      <c r="C91" s="868" t="s">
        <v>603</v>
      </c>
      <c r="D91" s="868" t="s">
        <v>787</v>
      </c>
      <c r="E91" s="868"/>
      <c r="F91" s="868"/>
      <c r="G91" s="868" t="s">
        <v>603</v>
      </c>
      <c r="H91" s="868" t="s">
        <v>787</v>
      </c>
      <c r="I91" s="868"/>
      <c r="J91" s="892"/>
      <c r="K91" s="868"/>
    </row>
    <row r="92" spans="1:11" ht="14.25" hidden="1" customHeight="1">
      <c r="A92" s="841" t="s">
        <v>793</v>
      </c>
      <c r="B92" s="891"/>
      <c r="C92" s="868" t="s">
        <v>603</v>
      </c>
      <c r="D92" s="868" t="s">
        <v>787</v>
      </c>
      <c r="E92" s="868"/>
      <c r="F92" s="868"/>
      <c r="G92" s="868" t="s">
        <v>603</v>
      </c>
      <c r="H92" s="868" t="s">
        <v>787</v>
      </c>
      <c r="I92" s="868"/>
      <c r="J92" s="866"/>
      <c r="K92" s="867"/>
    </row>
    <row r="93" spans="1:11" ht="14.25" hidden="1" customHeight="1">
      <c r="A93" s="841" t="s">
        <v>794</v>
      </c>
      <c r="B93" s="891"/>
      <c r="C93" s="866">
        <f>+'[3]22-23 MH Costalloc B-2f p1 RWPB'!I41</f>
        <v>96</v>
      </c>
      <c r="D93" s="867">
        <f>+'[3]22-23 MH Costalloc B-2f p1 RWPB'!I43</f>
        <v>8</v>
      </c>
      <c r="E93" s="867"/>
      <c r="F93" s="867"/>
      <c r="G93" s="866">
        <f>+'[3]23-24 MH Costalloc B-2g p1 RWPB'!I41</f>
        <v>96</v>
      </c>
      <c r="H93" s="866">
        <f>+'[3]23-24 MH Costalloc B-2g p1 RWPB'!I43</f>
        <v>8</v>
      </c>
      <c r="I93" s="866"/>
      <c r="J93" s="892"/>
      <c r="K93" s="892"/>
    </row>
    <row r="94" spans="1:11" ht="14.25" hidden="1" customHeight="1">
      <c r="A94" s="841" t="s">
        <v>795</v>
      </c>
      <c r="B94" s="891"/>
      <c r="C94" s="866">
        <f>+'[3]22-23 MH Costalloc B-2f p1 RWPB'!K41</f>
        <v>144</v>
      </c>
      <c r="D94" s="867">
        <f>+'[3]22-23 MH Costalloc B-2f p1 RWPB'!K43</f>
        <v>12</v>
      </c>
      <c r="E94" s="867"/>
      <c r="F94" s="867"/>
      <c r="G94" s="866">
        <f>+'[3]23-24 MH Costalloc B-2g p1 RWPB'!K41</f>
        <v>144</v>
      </c>
      <c r="H94" s="866">
        <f>+'[3]23-24 MH Costalloc B-2g p1 RWPB'!K43</f>
        <v>12</v>
      </c>
      <c r="I94" s="866"/>
      <c r="J94" s="892"/>
      <c r="K94" s="892"/>
    </row>
    <row r="95" spans="1:11" ht="14.25" hidden="1" customHeight="1" thickBot="1">
      <c r="A95" s="841" t="s">
        <v>796</v>
      </c>
      <c r="B95" s="891"/>
      <c r="C95" s="868" t="s">
        <v>603</v>
      </c>
      <c r="D95" s="868" t="s">
        <v>603</v>
      </c>
      <c r="E95" s="868"/>
      <c r="F95" s="868"/>
      <c r="G95" s="868" t="s">
        <v>603</v>
      </c>
      <c r="H95" s="868" t="s">
        <v>787</v>
      </c>
      <c r="I95" s="900"/>
      <c r="J95" s="871"/>
      <c r="K95" s="871"/>
    </row>
    <row r="96" spans="1:11" ht="16.5" hidden="1" customHeight="1">
      <c r="A96" s="882" t="s">
        <v>601</v>
      </c>
      <c r="B96" s="893"/>
      <c r="C96" s="894">
        <f>+C88+C89+C93+C94</f>
        <v>1008</v>
      </c>
      <c r="D96" s="884">
        <f>+'[3]22-23 MH Costalloc B-2f p1 RWPB'!M43</f>
        <v>16</v>
      </c>
      <c r="E96" s="884"/>
      <c r="F96" s="884"/>
      <c r="G96" s="894">
        <f>+G88+G89+G93+G94</f>
        <v>1008</v>
      </c>
      <c r="H96" s="884">
        <f>+'[3]23-24 MH Costalloc B-2g p1 RWPB'!M43</f>
        <v>16</v>
      </c>
      <c r="I96" s="884"/>
      <c r="J96" s="894"/>
      <c r="K96" s="884"/>
    </row>
    <row r="97" spans="1:11" ht="3" hidden="1" customHeight="1">
      <c r="A97" s="895"/>
      <c r="B97" s="896"/>
      <c r="C97" s="948"/>
      <c r="D97" s="949"/>
      <c r="E97" s="949"/>
      <c r="F97" s="949"/>
      <c r="G97" s="949"/>
      <c r="H97" s="949"/>
      <c r="I97" s="949"/>
      <c r="J97" s="949"/>
      <c r="K97" s="949"/>
    </row>
    <row r="98" spans="1:11" ht="16.5" hidden="1" customHeight="1">
      <c r="A98" s="895"/>
      <c r="B98" s="896"/>
      <c r="C98" s="950" t="s">
        <v>776</v>
      </c>
      <c r="D98" s="951"/>
      <c r="E98" s="951"/>
      <c r="F98" s="951"/>
      <c r="G98" s="951"/>
      <c r="H98" s="951"/>
      <c r="I98" s="951"/>
      <c r="J98" s="951"/>
      <c r="K98" s="951"/>
    </row>
    <row r="99" spans="1:11" ht="5.25" customHeight="1">
      <c r="A99" s="901"/>
      <c r="B99" s="902"/>
      <c r="C99" s="903"/>
      <c r="D99" s="904"/>
      <c r="E99" s="904"/>
      <c r="F99" s="904"/>
      <c r="G99" s="904"/>
      <c r="H99" s="904"/>
      <c r="I99" s="904"/>
      <c r="J99" s="904"/>
      <c r="K99" s="904"/>
    </row>
    <row r="100" spans="1:11" ht="53.25" hidden="1" customHeight="1">
      <c r="A100" s="905" t="s">
        <v>800</v>
      </c>
      <c r="B100" s="822"/>
      <c r="C100" s="952" t="s">
        <v>801</v>
      </c>
      <c r="D100" s="953"/>
      <c r="E100" s="953"/>
      <c r="F100" s="953"/>
      <c r="G100" s="953"/>
      <c r="H100" s="953"/>
      <c r="I100" s="953"/>
      <c r="J100" s="953"/>
      <c r="K100" s="953"/>
    </row>
    <row r="101" spans="1:11" ht="210" hidden="1" customHeight="1">
      <c r="A101" s="906" t="s">
        <v>802</v>
      </c>
      <c r="C101" s="936" t="s">
        <v>803</v>
      </c>
      <c r="D101" s="937"/>
      <c r="E101" s="937"/>
      <c r="F101" s="937"/>
      <c r="G101" s="937"/>
      <c r="H101" s="937"/>
      <c r="I101" s="937"/>
      <c r="J101" s="937"/>
      <c r="K101" s="937"/>
    </row>
    <row r="102" spans="1:11" ht="18.75" customHeight="1"/>
    <row r="103" spans="1:11" ht="69.75" customHeight="1"/>
    <row r="104" spans="1:11" ht="18.75" hidden="1" customHeight="1">
      <c r="A104" s="836" t="e">
        <f>+C11+G11+J11+#REF!+#REF!+#REF!+C29+G29+C39+G39+J39+#REF!+#REF!+#REF!+C49+G49+J49+C64+G64+J64+#REF!+#REF!+#REF!</f>
        <v>#VALUE!</v>
      </c>
    </row>
  </sheetData>
  <mergeCells count="104">
    <mergeCell ref="A1:H1"/>
    <mergeCell ref="C2:K2"/>
    <mergeCell ref="C3:D3"/>
    <mergeCell ref="H3:K3"/>
    <mergeCell ref="C4:K4"/>
    <mergeCell ref="C5:K5"/>
    <mergeCell ref="C11:E11"/>
    <mergeCell ref="F11:H11"/>
    <mergeCell ref="I11:K11"/>
    <mergeCell ref="C12:E12"/>
    <mergeCell ref="F12:H12"/>
    <mergeCell ref="I12:K12"/>
    <mergeCell ref="C6:H6"/>
    <mergeCell ref="J6:K6"/>
    <mergeCell ref="C7:K7"/>
    <mergeCell ref="C8:K8"/>
    <mergeCell ref="C9:K9"/>
    <mergeCell ref="C10:E10"/>
    <mergeCell ref="F10:H10"/>
    <mergeCell ref="I10:K10"/>
    <mergeCell ref="C30:E30"/>
    <mergeCell ref="F30:H30"/>
    <mergeCell ref="J30:K30"/>
    <mergeCell ref="A36:K36"/>
    <mergeCell ref="C37:D37"/>
    <mergeCell ref="G37:H37"/>
    <mergeCell ref="J37:K37"/>
    <mergeCell ref="A26:K26"/>
    <mergeCell ref="C27:K27"/>
    <mergeCell ref="C28:E28"/>
    <mergeCell ref="F28:H28"/>
    <mergeCell ref="J28:K28"/>
    <mergeCell ref="C29:E29"/>
    <mergeCell ref="F29:H29"/>
    <mergeCell ref="J29:K29"/>
    <mergeCell ref="C40:D40"/>
    <mergeCell ref="G40:H40"/>
    <mergeCell ref="J40:K40"/>
    <mergeCell ref="N40:O40"/>
    <mergeCell ref="A46:K46"/>
    <mergeCell ref="C47:D47"/>
    <mergeCell ref="G47:H47"/>
    <mergeCell ref="J47:K47"/>
    <mergeCell ref="N37:O37"/>
    <mergeCell ref="C38:D38"/>
    <mergeCell ref="G38:H38"/>
    <mergeCell ref="J38:K38"/>
    <mergeCell ref="N38:O38"/>
    <mergeCell ref="C39:D39"/>
    <mergeCell ref="G39:H39"/>
    <mergeCell ref="J39:K39"/>
    <mergeCell ref="N39:O39"/>
    <mergeCell ref="C50:D50"/>
    <mergeCell ref="G50:H50"/>
    <mergeCell ref="J50:K50"/>
    <mergeCell ref="A56:K56"/>
    <mergeCell ref="C57:K57"/>
    <mergeCell ref="C59:K59"/>
    <mergeCell ref="C48:D48"/>
    <mergeCell ref="G48:H48"/>
    <mergeCell ref="J48:K48"/>
    <mergeCell ref="C49:D49"/>
    <mergeCell ref="G49:H49"/>
    <mergeCell ref="J49:K49"/>
    <mergeCell ref="G81:H81"/>
    <mergeCell ref="J81:K81"/>
    <mergeCell ref="C64:D64"/>
    <mergeCell ref="G64:H64"/>
    <mergeCell ref="J64:K64"/>
    <mergeCell ref="C65:D65"/>
    <mergeCell ref="G65:H65"/>
    <mergeCell ref="J65:K65"/>
    <mergeCell ref="A60:K60"/>
    <mergeCell ref="C61:K61"/>
    <mergeCell ref="C62:D62"/>
    <mergeCell ref="G62:H62"/>
    <mergeCell ref="J62:K62"/>
    <mergeCell ref="C63:D63"/>
    <mergeCell ref="G63:H63"/>
    <mergeCell ref="J63:K63"/>
    <mergeCell ref="C101:K101"/>
    <mergeCell ref="A18:K18"/>
    <mergeCell ref="C20:E20"/>
    <mergeCell ref="C21:E21"/>
    <mergeCell ref="F20:H20"/>
    <mergeCell ref="F21:H21"/>
    <mergeCell ref="I20:K20"/>
    <mergeCell ref="I21:K21"/>
    <mergeCell ref="C84:D84"/>
    <mergeCell ref="G84:H84"/>
    <mergeCell ref="J84:K84"/>
    <mergeCell ref="C97:K97"/>
    <mergeCell ref="C98:K98"/>
    <mergeCell ref="C100:K100"/>
    <mergeCell ref="C82:D82"/>
    <mergeCell ref="G82:H82"/>
    <mergeCell ref="J82:K82"/>
    <mergeCell ref="C83:D83"/>
    <mergeCell ref="G83:H83"/>
    <mergeCell ref="J83:K83"/>
    <mergeCell ref="C78:K78"/>
    <mergeCell ref="A79:K79"/>
    <mergeCell ref="C80:K80"/>
    <mergeCell ref="C81:D81"/>
  </mergeCells>
  <printOptions horizontalCentered="1"/>
  <pageMargins left="0.25" right="0.25" top="0.75" bottom="0.75" header="0.3" footer="0.3"/>
  <pageSetup scale="82" firstPageNumber="6" orientation="landscape" useFirstPageNumber="1" r:id="rId1"/>
  <headerFooter scaleWithDoc="0">
    <oddHeader>&amp;L&amp;"Arial Narrow,Bold"Provider Name &amp;K00+000APRIL CRAWFORD &amp;K000000
Program Name
&amp;R&amp;"Arial Narrow,Bold"Attachment 1
00/00/0000 - 00/00/0000
Funding Source</oddHeader>
    <oddFooter>&amp;L&amp;"Times New Roman,Regular"&amp;10Attachment 1
Revision: 00/00/0000&amp;C&amp;"Times New Roman,Regular"&amp;10 1 of 1&amp;R&amp;"Times New Roman,Regular"&amp;10Contract ID# 10000xxxxx</oddFooter>
  </headerFooter>
  <rowBreaks count="1" manualBreakCount="1">
    <brk id="57" max="1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1.1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B-4a Pg 2'!B3</f>
        <v>0</v>
      </c>
      <c r="C1" s="643"/>
      <c r="D1" s="643"/>
      <c r="E1" s="643"/>
      <c r="F1" s="643"/>
      <c r="G1" s="643"/>
      <c r="H1" s="740"/>
      <c r="I1" s="699"/>
      <c r="J1" s="741" t="s">
        <v>632</v>
      </c>
      <c r="K1" s="742" t="str">
        <f>'Bdgt Justf B-4a Pg 2'!F3</f>
        <v>B-4a</v>
      </c>
    </row>
    <row r="2" spans="1:24" ht="18" customHeight="1">
      <c r="A2" s="743" t="s">
        <v>633</v>
      </c>
      <c r="B2" s="799">
        <f>'Bdgt Justf B-4a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B-4a Pg 2'!B8</f>
        <v>0</v>
      </c>
      <c r="B8" s="465">
        <f>'Bdgt Justf B-4a Pg 2'!E12</f>
        <v>0</v>
      </c>
      <c r="C8" s="466"/>
      <c r="D8" s="467">
        <f>IF(C8=0,0,C8/$K$8)</f>
        <v>0</v>
      </c>
      <c r="E8" s="466"/>
      <c r="F8" s="467">
        <f>IF(E8=0,0,E8/$K$8)</f>
        <v>0</v>
      </c>
      <c r="G8" s="466">
        <v>0</v>
      </c>
      <c r="H8" s="467">
        <f>IF(G8=0,0,G8/$K$8)</f>
        <v>0</v>
      </c>
      <c r="I8" s="466"/>
      <c r="J8" s="467">
        <f t="shared" ref="J8" si="0">IF(I8=0,0,I8/$K$8)</f>
        <v>0</v>
      </c>
      <c r="K8" s="468">
        <f t="shared" ref="K8:K17" si="1">SUM(C8,E8,G8,I8)</f>
        <v>0</v>
      </c>
      <c r="L8" s="808">
        <f>'Bdgt Justf B-1 Pg 2 '!F12</f>
        <v>40000</v>
      </c>
      <c r="M8" s="811" t="s">
        <v>713</v>
      </c>
    </row>
    <row r="9" spans="1:24" ht="19.5" customHeight="1">
      <c r="A9" s="464">
        <f>'Bdgt Justf B-4a Pg 2'!B14</f>
        <v>0</v>
      </c>
      <c r="B9" s="465">
        <f>'Bdgt Justf B-4a Pg 2'!E18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B-4a Pg 2'!B20</f>
        <v>0</v>
      </c>
      <c r="B10" s="465">
        <f>'Bdgt Justf B-4a Pg 2'!E24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B-4a Pg 2'!B26</f>
        <v>0</v>
      </c>
      <c r="B11" s="465">
        <f>'Bdgt Justf B-4a Pg 2'!E30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B-4a Pg 2'!B32</f>
        <v>0</v>
      </c>
      <c r="B12" s="465">
        <f>'Bdgt Justf B-4a Pg 2'!E36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B-4a Pg 2'!B38</f>
        <v>0</v>
      </c>
      <c r="B13" s="465">
        <f>'Bdgt Justf B-4a Pg 2'!E42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B-4a Pg 2'!B44</f>
        <v>0</v>
      </c>
      <c r="B14" s="465">
        <f>'Bdgt Justf B-4a Pg 2'!E48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B-4a Pg 2'!B50</f>
        <v>0</v>
      </c>
      <c r="B15" s="465">
        <f>'Bdgt Justf B-4a Pg 2'!E54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B-4a Pg 2'!B56</f>
        <v>0</v>
      </c>
      <c r="B16" s="465">
        <f>'Bdgt Justf B-4a Pg 2'!E60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4">
        <f>'Bdgt Justf B-4a Pg 2'!B62</f>
        <v>0</v>
      </c>
      <c r="B17" s="465">
        <f>'Bdgt Justf B-4a Pg 2'!E66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0</v>
      </c>
      <c r="L18" s="812">
        <f>'Bdgt Justf B-1 Pg 2 '!F69</f>
        <v>40000</v>
      </c>
      <c r="M18" s="813"/>
    </row>
    <row r="19" spans="1:20" ht="19.5" customHeight="1" thickBot="1">
      <c r="A19" s="767" t="s">
        <v>159</v>
      </c>
      <c r="B19" s="770">
        <f>'Bdgt Justf B-2b Pg 2 '!F82</f>
        <v>0</v>
      </c>
      <c r="C19" s="772">
        <f>ROUND(C18*$B$19,0)</f>
        <v>0</v>
      </c>
      <c r="D19" s="759">
        <f>IF(C19=0,0,C19/$K$19)</f>
        <v>0</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0</v>
      </c>
      <c r="L19" s="808">
        <f>'Bdgt Justf B-1 Pg 2 '!F80</f>
        <v>11960</v>
      </c>
      <c r="M19" s="810"/>
    </row>
    <row r="20" spans="1:20" s="458" customFormat="1" ht="19.5" customHeight="1" thickBot="1">
      <c r="A20" s="768" t="s">
        <v>16</v>
      </c>
      <c r="B20" s="771"/>
      <c r="C20" s="761">
        <f>SUM(C18:C19)</f>
        <v>0</v>
      </c>
      <c r="D20" s="762">
        <f>IF(C20=0,0,C20/$K$20)</f>
        <v>0</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B-4a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B-4a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B-4a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B-4a Pg 2'!F125</f>
        <v>0</v>
      </c>
    </row>
    <row r="27" spans="1:20" ht="15" customHeight="1">
      <c r="A27" s="1070" t="s">
        <v>25</v>
      </c>
      <c r="B27" s="1071"/>
      <c r="C27" s="482"/>
      <c r="D27" s="483"/>
      <c r="E27" s="482"/>
      <c r="F27" s="483"/>
      <c r="G27" s="482"/>
      <c r="H27" s="483"/>
      <c r="I27" s="482"/>
      <c r="J27" s="483"/>
      <c r="K27" s="468"/>
    </row>
    <row r="28" spans="1:20" ht="15" customHeight="1">
      <c r="A28" s="484">
        <f>'Bdgt Justf B-2b Pg 2 '!A130</f>
        <v>0</v>
      </c>
      <c r="B28" s="481"/>
      <c r="C28" s="482"/>
      <c r="D28" s="483">
        <f>IF(C28=0,0,C28/$K$28)</f>
        <v>0</v>
      </c>
      <c r="E28" s="482"/>
      <c r="F28" s="483">
        <f>IF(E28=0,0,E28/$K$28)</f>
        <v>0</v>
      </c>
      <c r="G28" s="482"/>
      <c r="H28" s="483">
        <f>IF(G28=0,0,G28/$K$28)</f>
        <v>0</v>
      </c>
      <c r="I28" s="482"/>
      <c r="J28" s="483">
        <f>IF(I28=0,0,I28/$K$28)</f>
        <v>0</v>
      </c>
      <c r="K28" s="468">
        <f>SUM(C28,E28,G28,I28)</f>
        <v>0</v>
      </c>
      <c r="L28" s="451">
        <f>'Bdgt Justf B-4a Pg 2'!F130</f>
        <v>0</v>
      </c>
    </row>
    <row r="29" spans="1:20" ht="15" customHeight="1">
      <c r="A29" s="484">
        <f>'Bdgt Justf B-2b Pg 2 '!A131</f>
        <v>0</v>
      </c>
      <c r="B29" s="481"/>
      <c r="C29" s="482"/>
      <c r="D29" s="483">
        <f>IF(C29=0,0,C29/$K$29)</f>
        <v>0</v>
      </c>
      <c r="E29" s="482"/>
      <c r="F29" s="483">
        <f>IF(E29=0,0,E29/$K$29)</f>
        <v>0</v>
      </c>
      <c r="G29" s="482"/>
      <c r="H29" s="483">
        <f>IF(G29=0,0,G29/$K$29)</f>
        <v>0</v>
      </c>
      <c r="I29" s="482"/>
      <c r="J29" s="483">
        <f>IF(I29=0,0,I29/$K$29)</f>
        <v>0</v>
      </c>
      <c r="K29" s="468">
        <f>SUM(C29,E29,G29,I29)</f>
        <v>0</v>
      </c>
      <c r="L29" s="451">
        <f>'Bdgt Justf B-4a Pg 2'!F131</f>
        <v>0</v>
      </c>
    </row>
    <row r="30" spans="1:20" ht="15" hidden="1" customHeight="1">
      <c r="A30" s="484">
        <f>'Bdgt Justf B-2b Pg 2 '!A132</f>
        <v>0</v>
      </c>
      <c r="B30" s="481"/>
      <c r="C30" s="482"/>
      <c r="D30" s="483">
        <f>IF(C30=0,0,C30/$K$30)</f>
        <v>0</v>
      </c>
      <c r="E30" s="482"/>
      <c r="F30" s="483">
        <f>IF(E30=0,0,E30/$K$30)</f>
        <v>0</v>
      </c>
      <c r="G30" s="482"/>
      <c r="H30" s="483">
        <f>IF(G30=0,0,G30/$K$30)</f>
        <v>0</v>
      </c>
      <c r="I30" s="482"/>
      <c r="J30" s="483">
        <f>IF(I30=0,0,I30/$K$30)</f>
        <v>0</v>
      </c>
      <c r="K30" s="468">
        <f>SUM(C30,E30,G30,I30)</f>
        <v>0</v>
      </c>
      <c r="L30" s="451">
        <f>'Bdgt Justf B-2b Pg 2 '!F132</f>
        <v>0</v>
      </c>
    </row>
    <row r="31" spans="1:20" ht="15" hidden="1" customHeight="1">
      <c r="A31" s="484">
        <f>'Bdgt Justf B-2b Pg 2 '!A133</f>
        <v>0</v>
      </c>
      <c r="B31" s="481"/>
      <c r="C31" s="482"/>
      <c r="D31" s="483">
        <f>IF(C31=0,0,C31/$K$31)</f>
        <v>0</v>
      </c>
      <c r="E31" s="482"/>
      <c r="F31" s="483">
        <f>IF(E31=0,0,E31/$K$31)</f>
        <v>0</v>
      </c>
      <c r="G31" s="482"/>
      <c r="H31" s="483">
        <f>IF(G31=0,0,G31/$K$31)</f>
        <v>0</v>
      </c>
      <c r="I31" s="482"/>
      <c r="J31" s="483">
        <f>IF(I31=0,0,I31/$K$31)</f>
        <v>0</v>
      </c>
      <c r="K31" s="468">
        <f>SUM(C31,E31,G31,I31)</f>
        <v>0</v>
      </c>
      <c r="L31" s="451">
        <f>'Bdgt Justf B-2b Pg 2 '!F133</f>
        <v>0</v>
      </c>
    </row>
    <row r="32" spans="1:20" ht="15" customHeight="1">
      <c r="A32" s="1076" t="s">
        <v>126</v>
      </c>
      <c r="B32" s="1077"/>
      <c r="C32" s="482"/>
      <c r="D32" s="483"/>
      <c r="E32" s="482"/>
      <c r="F32" s="483"/>
      <c r="G32" s="482"/>
      <c r="H32" s="483"/>
      <c r="I32" s="482"/>
      <c r="J32" s="483"/>
      <c r="K32" s="468"/>
    </row>
    <row r="33" spans="1:15" ht="15" customHeight="1">
      <c r="A33" s="484">
        <f>'Bdgt Justf B-2b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B-4a Pg 2'!F139</f>
        <v>0</v>
      </c>
    </row>
    <row r="34" spans="1:15" ht="15" customHeight="1" thickBot="1">
      <c r="A34" s="756">
        <f>'Bdgt Justf B-2b Pg 2 '!A140</f>
        <v>0</v>
      </c>
      <c r="B34" s="757"/>
      <c r="C34" s="758"/>
      <c r="D34" s="759">
        <f>IF(C34=0,0,C34/$K$34)</f>
        <v>0</v>
      </c>
      <c r="E34" s="758"/>
      <c r="F34" s="759">
        <f>IF(E34=0,0,E34/$K$34)</f>
        <v>0</v>
      </c>
      <c r="G34" s="758"/>
      <c r="H34" s="759">
        <f>IF(G34=0,0,G34/$K$34)</f>
        <v>0</v>
      </c>
      <c r="I34" s="758"/>
      <c r="J34" s="759">
        <f>IF(I34=0,0,I34/$K$34)</f>
        <v>0</v>
      </c>
      <c r="K34" s="760">
        <f>SUM(C34,E34,G34,I34)</f>
        <v>0</v>
      </c>
      <c r="L34" s="451">
        <f>'Bdgt Justf B-4a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76">
        <f>'Bdgt Justf B-4a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0</v>
      </c>
      <c r="D37" s="483">
        <f>IF(C37=0,0,C37/$K$37)</f>
        <v>0</v>
      </c>
      <c r="E37" s="493">
        <f>SUM(E20,E35)</f>
        <v>0</v>
      </c>
      <c r="F37" s="483">
        <f>IF(E37=0,0,E37/$K$37)</f>
        <v>0</v>
      </c>
      <c r="G37" s="493">
        <f>SUM(G20,G35)</f>
        <v>0</v>
      </c>
      <c r="H37" s="483">
        <f>IF(G37=0,0,G37/$K$37)</f>
        <v>0</v>
      </c>
      <c r="I37" s="493">
        <f>SUM(I20,I35)</f>
        <v>0</v>
      </c>
      <c r="J37" s="483">
        <f t="shared" ref="J37" si="23">IF(I37=0,0,I37/$K$37)</f>
        <v>0</v>
      </c>
      <c r="K37" s="468">
        <f>SUM(C37,E37,G37,I37)</f>
        <v>0</v>
      </c>
      <c r="L37" s="451">
        <f>'Bdgt Justf B-4a Pg 2'!F148</f>
        <v>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4">IF(I38=0,0,I38/$K$38)</f>
        <v>#DIV/0!</v>
      </c>
      <c r="K38" s="488" t="e">
        <f>SUM(C38,E38,G38,I38)</f>
        <v>#DIV/0!</v>
      </c>
      <c r="L38" s="451">
        <f>'Bdgt Justf B-4a Pg 2'!F157</f>
        <v>0</v>
      </c>
      <c r="M38" s="496" t="e">
        <f>'Bdgt Justf B-2b Pg 2 '!F156</f>
        <v>#DIV/0!</v>
      </c>
    </row>
    <row r="39" spans="1:15" s="458" customFormat="1" ht="18.75" customHeight="1" thickBot="1">
      <c r="A39" s="1078" t="s">
        <v>7</v>
      </c>
      <c r="B39" s="1079"/>
      <c r="C39" s="761" t="e">
        <f>SUM(C37:C38)</f>
        <v>#DIV/0!</v>
      </c>
      <c r="D39" s="762" t="e">
        <f>IF(C39=0,0,C39/$K$39)</f>
        <v>#DIV/0!</v>
      </c>
      <c r="E39" s="761" t="e">
        <f t="shared" ref="E39" si="25">SUM(E37:E38)</f>
        <v>#DIV/0!</v>
      </c>
      <c r="F39" s="762" t="e">
        <f>IF(E39=0,0,E39/$K$39)</f>
        <v>#DIV/0!</v>
      </c>
      <c r="G39" s="761" t="e">
        <f t="shared" ref="G39" si="26">SUM(G37:G38)</f>
        <v>#DIV/0!</v>
      </c>
      <c r="H39" s="762" t="e">
        <f>IF(G39=0,0,G39/$K$39)</f>
        <v>#DIV/0!</v>
      </c>
      <c r="I39" s="761" t="e">
        <f t="shared" ref="I39" si="27">SUM(I37:I38)</f>
        <v>#DIV/0!</v>
      </c>
      <c r="J39" s="762" t="e">
        <f t="shared" ref="J39" si="28">IF(I39=0,0,I39/$K$39)</f>
        <v>#DIV/0!</v>
      </c>
      <c r="K39" s="763" t="e">
        <f>+K37+K38</f>
        <v>#DIV/0!</v>
      </c>
      <c r="L39" s="476">
        <f>'Bdgt Justf B-4a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t="e">
        <f t="shared" ref="E53" si="30">E43</f>
        <v>#DIV/0!</v>
      </c>
      <c r="F53" s="514"/>
      <c r="G53" s="517" t="e">
        <f t="shared" ref="G53" si="31">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t="e">
        <f t="shared" ref="E55" si="33">E53-E51</f>
        <v>#DIV/0!</v>
      </c>
      <c r="F55" s="514"/>
      <c r="G55" s="518" t="e">
        <f t="shared" ref="G55" si="34">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17" priority="2" operator="greaterThan">
      <formula>0.301</formula>
    </cfRule>
  </conditionalFormatting>
  <conditionalFormatting sqref="B38 M38">
    <cfRule type="cellIs" dxfId="16" priority="1" operator="greaterThan">
      <formula>0.151</formula>
    </cfRule>
  </conditionalFormatting>
  <conditionalFormatting sqref="C55 E55 G55 I55">
    <cfRule type="cellIs" dxfId="15" priority="3" operator="lessThan">
      <formula>0</formula>
    </cfRule>
    <cfRule type="cellIs" dxfId="14"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26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600-000001000000}">
          <x14:formula1>
            <xm:f>'S:\HHS\DEAN\App B Workgroup Folder 2017-18\[NEW_DRAFT_AppendixB-BudgetTemplate_NonBHS.xlsx]DROPDOWN HHS Service Modes'!#REF!</xm:f>
          </x14:formula1>
          <xm:sqref>C6:J6</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168"/>
  <sheetViews>
    <sheetView showGridLines="0" view="pageBreakPreview" zoomScale="89" zoomScaleNormal="120" zoomScaleSheetLayoutView="89"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684</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13" priority="2" operator="greaterThan">
      <formula>0.3</formula>
    </cfRule>
  </conditionalFormatting>
  <conditionalFormatting sqref="F156">
    <cfRule type="cellIs" dxfId="12"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56"/>
  <sheetViews>
    <sheetView showGridLines="0" view="pageBreakPreview" zoomScaleNormal="120" zoomScaleSheetLayoutView="100" workbookViewId="0">
      <selection activeCell="L7" sqref="L7"/>
    </sheetView>
  </sheetViews>
  <sheetFormatPr defaultColWidth="9.125" defaultRowHeight="15" customHeight="1"/>
  <cols>
    <col min="1" max="1" width="18.75" style="452" customWidth="1"/>
    <col min="2" max="2" width="10.7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B-3b Pg 2'!B3</f>
        <v>0</v>
      </c>
      <c r="C1" s="643"/>
      <c r="D1" s="643"/>
      <c r="E1" s="643"/>
      <c r="F1" s="643"/>
      <c r="G1" s="643"/>
      <c r="H1" s="740"/>
      <c r="I1" s="699"/>
      <c r="J1" s="741" t="s">
        <v>632</v>
      </c>
      <c r="K1" s="742" t="str">
        <f>'Bdgt Justf B-3b Pg 2'!F3</f>
        <v>B-3b</v>
      </c>
    </row>
    <row r="2" spans="1:24" ht="18" customHeight="1">
      <c r="A2" s="743" t="s">
        <v>633</v>
      </c>
      <c r="B2" s="799">
        <f>'Bdgt Justf B-3b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B-3b Pg 2'!B8</f>
        <v>0</v>
      </c>
      <c r="B8" s="465">
        <f>'Bdgt Justf B-3b Pg 2'!E12</f>
        <v>0</v>
      </c>
      <c r="C8" s="466"/>
      <c r="D8" s="467">
        <f>IF(C8=0,0,C8/$K$8)</f>
        <v>0</v>
      </c>
      <c r="E8" s="466"/>
      <c r="F8" s="467">
        <f>IF(E8=0,0,E8/$K$8)</f>
        <v>0</v>
      </c>
      <c r="G8" s="466">
        <v>0</v>
      </c>
      <c r="H8" s="467">
        <f>IF(G8=0,0,G8/$K$8)</f>
        <v>0</v>
      </c>
      <c r="I8" s="466"/>
      <c r="J8" s="467">
        <f t="shared" ref="J8" si="0">IF(I8=0,0,I8/$K$8)</f>
        <v>0</v>
      </c>
      <c r="K8" s="468">
        <f t="shared" ref="K8:K17" si="1">SUM(C8,E8,G8,I8)</f>
        <v>0</v>
      </c>
      <c r="L8" s="808">
        <f>'Bdgt Justf B-1 Pg 2 '!F12</f>
        <v>40000</v>
      </c>
      <c r="M8" s="811" t="s">
        <v>713</v>
      </c>
    </row>
    <row r="9" spans="1:24" ht="19.5" customHeight="1">
      <c r="A9" s="464">
        <f>'Bdgt Justf B-3b Pg 2'!B14</f>
        <v>0</v>
      </c>
      <c r="B9" s="465">
        <f>'Bdgt Justf B-3b Pg 2'!E18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B-3b Pg 2'!B20</f>
        <v>0</v>
      </c>
      <c r="B10" s="465">
        <f>'Bdgt Justf B-3b Pg 2'!E24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B-3b Pg 2'!B26</f>
        <v>0</v>
      </c>
      <c r="B11" s="465">
        <f>'Bdgt Justf B-3b Pg 2'!E30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B-3b Pg 2'!B32</f>
        <v>0</v>
      </c>
      <c r="B12" s="465">
        <f>'Bdgt Justf B-3b Pg 2'!E36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B-3b Pg 2'!B38</f>
        <v>0</v>
      </c>
      <c r="B13" s="465">
        <f>'Bdgt Justf B-3b Pg 2'!E42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B-3b Pg 2'!B44</f>
        <v>0</v>
      </c>
      <c r="B14" s="465">
        <f>'Bdgt Justf B-3b Pg 2'!E48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B-3b Pg 2'!B50</f>
        <v>0</v>
      </c>
      <c r="B15" s="465">
        <f>'Bdgt Justf B-3b Pg 2'!E54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B-3b Pg 2'!B56</f>
        <v>0</v>
      </c>
      <c r="B16" s="465">
        <f>'Bdgt Justf B-3b Pg 2'!E60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4">
        <f>'Bdgt Justf B-3b Pg 2'!B62</f>
        <v>0</v>
      </c>
      <c r="B17" s="465">
        <f>'Bdgt Justf B-3b Pg 2'!E66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0</v>
      </c>
      <c r="L18" s="812">
        <f>'Bdgt Justf B-1 Pg 2 '!F69</f>
        <v>40000</v>
      </c>
      <c r="M18" s="813"/>
    </row>
    <row r="19" spans="1:20" ht="19.5" customHeight="1" thickBot="1">
      <c r="A19" s="767" t="s">
        <v>159</v>
      </c>
      <c r="B19" s="770">
        <f>'Bdgt Justf B-2b Pg 2 '!F82</f>
        <v>0</v>
      </c>
      <c r="C19" s="772">
        <f>ROUND(C18*$B$19,0)</f>
        <v>0</v>
      </c>
      <c r="D19" s="759">
        <f>IF(C19=0,0,C19/$K$19)</f>
        <v>0</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0</v>
      </c>
      <c r="L19" s="808">
        <f>'Bdgt Justf B-1 Pg 2 '!F80</f>
        <v>11960</v>
      </c>
      <c r="M19" s="810"/>
    </row>
    <row r="20" spans="1:20" s="458" customFormat="1" ht="19.5" customHeight="1" thickBot="1">
      <c r="A20" s="768" t="s">
        <v>16</v>
      </c>
      <c r="B20" s="771"/>
      <c r="C20" s="761">
        <f>SUM(C18:C19)</f>
        <v>0</v>
      </c>
      <c r="D20" s="762">
        <f>IF(C20=0,0,C20/$K$20)</f>
        <v>0</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B-3b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B-3b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B-3b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B-3b Pg 2'!F125</f>
        <v>0</v>
      </c>
    </row>
    <row r="27" spans="1:20" ht="15" customHeight="1">
      <c r="A27" s="1070" t="s">
        <v>25</v>
      </c>
      <c r="B27" s="1071"/>
      <c r="C27" s="482"/>
      <c r="D27" s="483"/>
      <c r="E27" s="482"/>
      <c r="F27" s="483"/>
      <c r="G27" s="482"/>
      <c r="H27" s="483"/>
      <c r="I27" s="482"/>
      <c r="J27" s="483"/>
      <c r="K27" s="468"/>
    </row>
    <row r="28" spans="1:20" ht="15" customHeight="1">
      <c r="A28" s="484">
        <f>'Bdgt Justf B-2b Pg 2 '!A130</f>
        <v>0</v>
      </c>
      <c r="B28" s="481"/>
      <c r="C28" s="482"/>
      <c r="D28" s="483">
        <f>IF(C28=0,0,C28/$K$28)</f>
        <v>0</v>
      </c>
      <c r="E28" s="482"/>
      <c r="F28" s="483">
        <f>IF(E28=0,0,E28/$K$28)</f>
        <v>0</v>
      </c>
      <c r="G28" s="482"/>
      <c r="H28" s="483">
        <f>IF(G28=0,0,G28/$K$28)</f>
        <v>0</v>
      </c>
      <c r="I28" s="482"/>
      <c r="J28" s="483">
        <f>IF(I28=0,0,I28/$K$28)</f>
        <v>0</v>
      </c>
      <c r="K28" s="468">
        <f>SUM(C28,E28,G28,I28)</f>
        <v>0</v>
      </c>
      <c r="L28" s="451">
        <f>'Bdgt Justf B-3b Pg 2'!F130</f>
        <v>0</v>
      </c>
    </row>
    <row r="29" spans="1:20" ht="15" customHeight="1">
      <c r="A29" s="484">
        <f>'Bdgt Justf B-2b Pg 2 '!A131</f>
        <v>0</v>
      </c>
      <c r="B29" s="481"/>
      <c r="C29" s="482"/>
      <c r="D29" s="483">
        <f>IF(C29=0,0,C29/$K$29)</f>
        <v>0</v>
      </c>
      <c r="E29" s="482"/>
      <c r="F29" s="483">
        <f>IF(E29=0,0,E29/$K$29)</f>
        <v>0</v>
      </c>
      <c r="G29" s="482"/>
      <c r="H29" s="483">
        <f>IF(G29=0,0,G29/$K$29)</f>
        <v>0</v>
      </c>
      <c r="I29" s="482"/>
      <c r="J29" s="483">
        <f>IF(I29=0,0,I29/$K$29)</f>
        <v>0</v>
      </c>
      <c r="K29" s="468">
        <f>SUM(C29,E29,G29,I29)</f>
        <v>0</v>
      </c>
      <c r="L29" s="451">
        <f>'Bdgt Justf B-3b Pg 2'!F131</f>
        <v>0</v>
      </c>
    </row>
    <row r="30" spans="1:20" ht="15" hidden="1" customHeight="1">
      <c r="A30" s="484">
        <f>'Bdgt Justf B-2b Pg 2 '!A132</f>
        <v>0</v>
      </c>
      <c r="B30" s="481"/>
      <c r="C30" s="482"/>
      <c r="D30" s="483">
        <f>IF(C30=0,0,C30/$K$30)</f>
        <v>0</v>
      </c>
      <c r="E30" s="482"/>
      <c r="F30" s="483">
        <f>IF(E30=0,0,E30/$K$30)</f>
        <v>0</v>
      </c>
      <c r="G30" s="482"/>
      <c r="H30" s="483">
        <f>IF(G30=0,0,G30/$K$30)</f>
        <v>0</v>
      </c>
      <c r="I30" s="482"/>
      <c r="J30" s="483">
        <f>IF(I30=0,0,I30/$K$30)</f>
        <v>0</v>
      </c>
      <c r="K30" s="468">
        <f>SUM(C30,E30,G30,I30)</f>
        <v>0</v>
      </c>
      <c r="L30" s="451">
        <f>'Bdgt Justf B-2b Pg 2 '!F132</f>
        <v>0</v>
      </c>
    </row>
    <row r="31" spans="1:20" ht="15" hidden="1" customHeight="1">
      <c r="A31" s="484">
        <f>'Bdgt Justf B-2b Pg 2 '!A133</f>
        <v>0</v>
      </c>
      <c r="B31" s="481"/>
      <c r="C31" s="482"/>
      <c r="D31" s="483">
        <f>IF(C31=0,0,C31/$K$31)</f>
        <v>0</v>
      </c>
      <c r="E31" s="482"/>
      <c r="F31" s="483">
        <f>IF(E31=0,0,E31/$K$31)</f>
        <v>0</v>
      </c>
      <c r="G31" s="482"/>
      <c r="H31" s="483">
        <f>IF(G31=0,0,G31/$K$31)</f>
        <v>0</v>
      </c>
      <c r="I31" s="482"/>
      <c r="J31" s="483">
        <f>IF(I31=0,0,I31/$K$31)</f>
        <v>0</v>
      </c>
      <c r="K31" s="468">
        <f>SUM(C31,E31,G31,I31)</f>
        <v>0</v>
      </c>
      <c r="L31" s="451">
        <f>'Bdgt Justf B-2b Pg 2 '!F133</f>
        <v>0</v>
      </c>
    </row>
    <row r="32" spans="1:20" ht="15" customHeight="1">
      <c r="A32" s="1076" t="s">
        <v>126</v>
      </c>
      <c r="B32" s="1077"/>
      <c r="C32" s="482"/>
      <c r="D32" s="483"/>
      <c r="E32" s="482"/>
      <c r="F32" s="483"/>
      <c r="G32" s="482"/>
      <c r="H32" s="483"/>
      <c r="I32" s="482"/>
      <c r="J32" s="483"/>
      <c r="K32" s="468"/>
    </row>
    <row r="33" spans="1:15" ht="15" customHeight="1">
      <c r="A33" s="484">
        <f>'Bdgt Justf B-2b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B-3b Pg 2'!F139</f>
        <v>0</v>
      </c>
    </row>
    <row r="34" spans="1:15" ht="15" customHeight="1" thickBot="1">
      <c r="A34" s="756">
        <f>'Bdgt Justf B-2b Pg 2 '!A140</f>
        <v>0</v>
      </c>
      <c r="B34" s="757"/>
      <c r="C34" s="758"/>
      <c r="D34" s="759">
        <f>IF(C34=0,0,C34/$K$34)</f>
        <v>0</v>
      </c>
      <c r="E34" s="758"/>
      <c r="F34" s="759">
        <f>IF(E34=0,0,E34/$K$34)</f>
        <v>0</v>
      </c>
      <c r="G34" s="758"/>
      <c r="H34" s="759">
        <f>IF(G34=0,0,G34/$K$34)</f>
        <v>0</v>
      </c>
      <c r="I34" s="758"/>
      <c r="J34" s="759">
        <f>IF(I34=0,0,I34/$K$34)</f>
        <v>0</v>
      </c>
      <c r="K34" s="760">
        <f>SUM(C34,E34,G34,I34)</f>
        <v>0</v>
      </c>
      <c r="L34" s="451">
        <f>'Bdgt Justf B-3b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76">
        <f>'Bdgt Justf B-3b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0</v>
      </c>
      <c r="D37" s="483">
        <f>IF(C37=0,0,C37/$K$37)</f>
        <v>0</v>
      </c>
      <c r="E37" s="493">
        <f>SUM(E20,E35)</f>
        <v>0</v>
      </c>
      <c r="F37" s="483">
        <f>IF(E37=0,0,E37/$K$37)</f>
        <v>0</v>
      </c>
      <c r="G37" s="493">
        <f>SUM(G20,G35)</f>
        <v>0</v>
      </c>
      <c r="H37" s="483">
        <f>IF(G37=0,0,G37/$K$37)</f>
        <v>0</v>
      </c>
      <c r="I37" s="493">
        <f>SUM(I20,I35)</f>
        <v>0</v>
      </c>
      <c r="J37" s="483">
        <f t="shared" ref="J37" si="23">IF(I37=0,0,I37/$K$37)</f>
        <v>0</v>
      </c>
      <c r="K37" s="468">
        <f>SUM(C37,E37,G37,I37)</f>
        <v>0</v>
      </c>
      <c r="L37" s="451">
        <f>'Bdgt Justf B-3b Pg 2'!F148</f>
        <v>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4">IF(I38=0,0,I38/$K$38)</f>
        <v>#DIV/0!</v>
      </c>
      <c r="K38" s="488" t="e">
        <f>SUM(C38,E38,G38,I38)</f>
        <v>#DIV/0!</v>
      </c>
      <c r="L38" s="451">
        <f>'Bdgt Justf B-3b Pg 2'!F157</f>
        <v>0</v>
      </c>
      <c r="M38" s="496" t="e">
        <f>'Bdgt Justf B-2b Pg 2 '!F156</f>
        <v>#DIV/0!</v>
      </c>
    </row>
    <row r="39" spans="1:15" s="458" customFormat="1" ht="18.75" customHeight="1" thickBot="1">
      <c r="A39" s="1078" t="s">
        <v>7</v>
      </c>
      <c r="B39" s="1079"/>
      <c r="C39" s="761" t="e">
        <f>SUM(C37:C38)</f>
        <v>#DIV/0!</v>
      </c>
      <c r="D39" s="762" t="e">
        <f>IF(C39=0,0,C39/$K$39)</f>
        <v>#DIV/0!</v>
      </c>
      <c r="E39" s="761" t="e">
        <f t="shared" ref="E39" si="25">SUM(E37:E38)</f>
        <v>#DIV/0!</v>
      </c>
      <c r="F39" s="762" t="e">
        <f>IF(E39=0,0,E39/$K$39)</f>
        <v>#DIV/0!</v>
      </c>
      <c r="G39" s="761" t="e">
        <f t="shared" ref="G39" si="26">SUM(G37:G38)</f>
        <v>#DIV/0!</v>
      </c>
      <c r="H39" s="762" t="e">
        <f>IF(G39=0,0,G39/$K$39)</f>
        <v>#DIV/0!</v>
      </c>
      <c r="I39" s="761" t="e">
        <f t="shared" ref="I39" si="27">SUM(I37:I38)</f>
        <v>#DIV/0!</v>
      </c>
      <c r="J39" s="762" t="e">
        <f t="shared" ref="J39" si="28">IF(I39=0,0,I39/$K$39)</f>
        <v>#DIV/0!</v>
      </c>
      <c r="K39" s="763" t="e">
        <f>+K37+K38</f>
        <v>#DIV/0!</v>
      </c>
      <c r="L39" s="476">
        <f>'Bdgt Justf B-3b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t="e">
        <f t="shared" ref="E53" si="30">E43</f>
        <v>#DIV/0!</v>
      </c>
      <c r="F53" s="514"/>
      <c r="G53" s="517" t="e">
        <f t="shared" ref="G53" si="31">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t="e">
        <f t="shared" ref="E55" si="33">E53-E51</f>
        <v>#DIV/0!</v>
      </c>
      <c r="F55" s="514"/>
      <c r="G55" s="518" t="e">
        <f t="shared" ref="G55" si="34">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11" priority="2" operator="greaterThan">
      <formula>0.301</formula>
    </cfRule>
  </conditionalFormatting>
  <conditionalFormatting sqref="B38 M38">
    <cfRule type="cellIs" dxfId="10" priority="1" operator="greaterThan">
      <formula>0.151</formula>
    </cfRule>
  </conditionalFormatting>
  <conditionalFormatting sqref="C55 E55 G55 I55">
    <cfRule type="cellIs" dxfId="9" priority="3" operator="lessThan">
      <formula>0</formula>
    </cfRule>
    <cfRule type="cellIs" dxfId="8"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28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800-000001000000}">
          <x14:formula1>
            <xm:f>'S:\HHS\DEAN\App B Workgroup Folder 2017-18\[NEW_DRAFT_AppendixB-BudgetTemplate_NonBHS.xlsx]DROPDOWN HHS Service Modes'!#REF!</xm:f>
          </x14:formula1>
          <xm:sqref>C6:J6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168"/>
  <sheetViews>
    <sheetView showGridLines="0" view="pageBreakPreview" zoomScale="91" zoomScaleNormal="120" zoomScaleSheetLayoutView="91"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683</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9" customHeight="1">
      <c r="A89" s="601"/>
      <c r="B89" s="1141" t="s">
        <v>719</v>
      </c>
      <c r="C89" s="1141"/>
      <c r="D89" s="1141"/>
      <c r="E89" s="598"/>
      <c r="F89" s="600"/>
    </row>
    <row r="90" spans="1:14" ht="21" customHeight="1">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7" priority="2" operator="greaterThan">
      <formula>0.3</formula>
    </cfRule>
  </conditionalFormatting>
  <conditionalFormatting sqref="F156">
    <cfRule type="cellIs" dxfId="6"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X56"/>
  <sheetViews>
    <sheetView showGridLines="0" view="pageBreakPreview" zoomScaleNormal="120" zoomScaleSheetLayoutView="100" workbookViewId="0">
      <selection activeCell="M13" sqref="M13"/>
    </sheetView>
  </sheetViews>
  <sheetFormatPr defaultColWidth="9.125" defaultRowHeight="15" customHeight="1"/>
  <cols>
    <col min="1" max="1" width="18.75" style="452" customWidth="1"/>
    <col min="2" max="2" width="11.125" style="452" customWidth="1"/>
    <col min="3" max="3" width="9.875" style="452" customWidth="1"/>
    <col min="4" max="4" width="7.25" style="452" customWidth="1"/>
    <col min="5" max="5" width="10.75" style="452" customWidth="1"/>
    <col min="6" max="6" width="7" style="452" customWidth="1"/>
    <col min="7" max="7" width="9.75" style="452" customWidth="1"/>
    <col min="8" max="8" width="7" style="452" customWidth="1"/>
    <col min="9" max="9" width="9.375" style="452" customWidth="1"/>
    <col min="10" max="10" width="6.875" style="452" customWidth="1"/>
    <col min="11" max="11" width="14.625" style="452" customWidth="1"/>
    <col min="12" max="12" width="13.625" style="451" customWidth="1"/>
    <col min="13" max="13" width="12.625" style="452" customWidth="1"/>
    <col min="14" max="16384" width="9.125" style="452"/>
  </cols>
  <sheetData>
    <row r="1" spans="1:24" ht="18" customHeight="1">
      <c r="A1" s="739" t="s">
        <v>456</v>
      </c>
      <c r="B1" s="798">
        <f>'Bdgt Justf B-4b Pg 2'!B3</f>
        <v>0</v>
      </c>
      <c r="C1" s="643"/>
      <c r="D1" s="643"/>
      <c r="E1" s="643"/>
      <c r="F1" s="643"/>
      <c r="G1" s="643"/>
      <c r="H1" s="740"/>
      <c r="I1" s="699"/>
      <c r="J1" s="741" t="s">
        <v>632</v>
      </c>
      <c r="K1" s="742" t="str">
        <f>'Bdgt Justf B-4b Pg 2'!F3</f>
        <v>B-4b</v>
      </c>
    </row>
    <row r="2" spans="1:24" ht="18" customHeight="1">
      <c r="A2" s="743" t="s">
        <v>633</v>
      </c>
      <c r="B2" s="799">
        <f>'Bdgt Justf B-4b Pg 2'!B4</f>
        <v>0</v>
      </c>
      <c r="C2" s="456"/>
      <c r="D2" s="456"/>
      <c r="E2" s="456"/>
      <c r="F2" s="456"/>
      <c r="G2" s="456"/>
      <c r="H2" s="453"/>
      <c r="I2" s="454"/>
      <c r="J2" s="455" t="s">
        <v>439</v>
      </c>
      <c r="K2" s="744"/>
      <c r="L2" s="678" t="s">
        <v>628</v>
      </c>
    </row>
    <row r="3" spans="1:24" ht="18" customHeight="1">
      <c r="A3" s="745"/>
      <c r="H3" s="453"/>
      <c r="I3" s="454"/>
      <c r="J3" s="746" t="s">
        <v>527</v>
      </c>
      <c r="K3" s="747" t="s">
        <v>634</v>
      </c>
      <c r="L3" s="815" t="s">
        <v>718</v>
      </c>
    </row>
    <row r="4" spans="1:24" ht="18" customHeight="1">
      <c r="A4" s="477"/>
      <c r="C4" s="453" t="s">
        <v>1</v>
      </c>
      <c r="K4" s="478"/>
      <c r="L4" s="679" t="s">
        <v>599</v>
      </c>
    </row>
    <row r="5" spans="1:24" ht="6.75" customHeight="1">
      <c r="A5" s="477"/>
      <c r="K5" s="478"/>
    </row>
    <row r="6" spans="1:24" ht="51.6" customHeight="1">
      <c r="A6" s="1107" t="s">
        <v>571</v>
      </c>
      <c r="B6" s="1108"/>
      <c r="C6" s="1111" t="s">
        <v>598</v>
      </c>
      <c r="D6" s="1112"/>
      <c r="E6" s="1111" t="s">
        <v>505</v>
      </c>
      <c r="F6" s="1112"/>
      <c r="G6" s="1111" t="s">
        <v>509</v>
      </c>
      <c r="H6" s="1112"/>
      <c r="I6" s="1111" t="s">
        <v>506</v>
      </c>
      <c r="J6" s="1113"/>
      <c r="K6" s="648"/>
      <c r="L6" s="994" t="s">
        <v>629</v>
      </c>
      <c r="M6" s="994"/>
      <c r="N6" s="994"/>
      <c r="O6" s="994"/>
      <c r="P6" s="994"/>
      <c r="Q6" s="994"/>
      <c r="R6" s="994"/>
      <c r="S6" s="994"/>
      <c r="T6" s="672"/>
      <c r="U6" s="672"/>
      <c r="V6" s="672"/>
      <c r="W6" s="672"/>
      <c r="X6" s="672"/>
    </row>
    <row r="7" spans="1:24" s="458" customFormat="1" ht="29.1" customHeight="1">
      <c r="A7" s="459" t="s">
        <v>13</v>
      </c>
      <c r="B7" s="448" t="s">
        <v>428</v>
      </c>
      <c r="C7" s="460" t="s">
        <v>10</v>
      </c>
      <c r="D7" s="461" t="s">
        <v>3</v>
      </c>
      <c r="E7" s="460" t="s">
        <v>10</v>
      </c>
      <c r="F7" s="461" t="s">
        <v>3</v>
      </c>
      <c r="G7" s="460" t="s">
        <v>10</v>
      </c>
      <c r="H7" s="461" t="s">
        <v>3</v>
      </c>
      <c r="I7" s="460" t="s">
        <v>10</v>
      </c>
      <c r="J7" s="461" t="s">
        <v>3</v>
      </c>
      <c r="K7" s="462" t="s">
        <v>601</v>
      </c>
      <c r="L7" s="814" t="s">
        <v>712</v>
      </c>
      <c r="M7" s="463"/>
    </row>
    <row r="8" spans="1:24" ht="19.5" customHeight="1">
      <c r="A8" s="464">
        <f>'Bdgt Justf B-4b Pg 2'!B8</f>
        <v>0</v>
      </c>
      <c r="B8" s="465">
        <f>'Bdgt Justf B-4b Pg 2'!E12</f>
        <v>0</v>
      </c>
      <c r="C8" s="466"/>
      <c r="D8" s="467">
        <f>IF(C8=0,0,C8/$K$8)</f>
        <v>0</v>
      </c>
      <c r="E8" s="466"/>
      <c r="F8" s="467">
        <f>IF(E8=0,0,E8/$K$8)</f>
        <v>0</v>
      </c>
      <c r="G8" s="466">
        <v>0</v>
      </c>
      <c r="H8" s="467">
        <f>IF(G8=0,0,G8/$K$8)</f>
        <v>0</v>
      </c>
      <c r="I8" s="466"/>
      <c r="J8" s="467">
        <f t="shared" ref="J8" si="0">IF(I8=0,0,I8/$K$8)</f>
        <v>0</v>
      </c>
      <c r="K8" s="468">
        <f t="shared" ref="K8:K17" si="1">SUM(C8,E8,G8,I8)</f>
        <v>0</v>
      </c>
      <c r="L8" s="808">
        <f>'Bdgt Justf B-1 Pg 2 '!F12</f>
        <v>40000</v>
      </c>
      <c r="M8" s="811" t="s">
        <v>713</v>
      </c>
    </row>
    <row r="9" spans="1:24" ht="19.5" customHeight="1">
      <c r="A9" s="464">
        <f>'Bdgt Justf B-4b Pg 2'!B14</f>
        <v>0</v>
      </c>
      <c r="B9" s="465">
        <f>'Bdgt Justf B-4b Pg 2'!E18</f>
        <v>0</v>
      </c>
      <c r="C9" s="466"/>
      <c r="D9" s="467">
        <f>IF(C9=0,0,C9/$K$9)</f>
        <v>0</v>
      </c>
      <c r="E9" s="466"/>
      <c r="F9" s="467">
        <f>IF(E9=0,0,E9/$K$9)</f>
        <v>0</v>
      </c>
      <c r="G9" s="466"/>
      <c r="H9" s="467">
        <f>IF(G9=0,0,G9/$K$9)</f>
        <v>0</v>
      </c>
      <c r="I9" s="466"/>
      <c r="J9" s="467">
        <f t="shared" ref="J9:J10" si="2">IF(I9=0,0,I9/$K$10)</f>
        <v>0</v>
      </c>
      <c r="K9" s="468">
        <f t="shared" si="1"/>
        <v>0</v>
      </c>
      <c r="L9" s="808">
        <f>'Bdgt Justf B-1 Pg 2 '!F18</f>
        <v>0</v>
      </c>
      <c r="M9" s="811" t="s">
        <v>714</v>
      </c>
    </row>
    <row r="10" spans="1:24" ht="19.5" customHeight="1">
      <c r="A10" s="464">
        <f>'Bdgt Justf B-4b Pg 2'!B20</f>
        <v>0</v>
      </c>
      <c r="B10" s="465">
        <f>'Bdgt Justf B-4b Pg 2'!E24</f>
        <v>0</v>
      </c>
      <c r="C10" s="466"/>
      <c r="D10" s="467">
        <f>IF(C10=0,0,C10/$K$10)</f>
        <v>0</v>
      </c>
      <c r="E10" s="466"/>
      <c r="F10" s="467">
        <f>IF(E10=0,0,E10/$K$10)</f>
        <v>0</v>
      </c>
      <c r="G10" s="466"/>
      <c r="H10" s="467">
        <f>IF(G10=0,0,G10/$K$10)</f>
        <v>0</v>
      </c>
      <c r="I10" s="466"/>
      <c r="J10" s="467">
        <f t="shared" si="2"/>
        <v>0</v>
      </c>
      <c r="K10" s="468">
        <f t="shared" si="1"/>
        <v>0</v>
      </c>
      <c r="L10" s="808">
        <f>'Bdgt Justf B-1 Pg 2 '!F24</f>
        <v>0</v>
      </c>
      <c r="M10" s="811" t="s">
        <v>715</v>
      </c>
    </row>
    <row r="11" spans="1:24" ht="19.5" customHeight="1">
      <c r="A11" s="464">
        <f>'Bdgt Justf B-4b Pg 2'!B26</f>
        <v>0</v>
      </c>
      <c r="B11" s="465">
        <f>'Bdgt Justf B-4b Pg 2'!E30</f>
        <v>0</v>
      </c>
      <c r="C11" s="466"/>
      <c r="D11" s="467">
        <f>IF(C11=0,0,C11/$K$11)</f>
        <v>0</v>
      </c>
      <c r="E11" s="466"/>
      <c r="F11" s="467">
        <f>IF(E11=0,0,E11/$K$11)</f>
        <v>0</v>
      </c>
      <c r="G11" s="466"/>
      <c r="H11" s="467">
        <f>IF(G11=0,0,G11/$K$11)</f>
        <v>0</v>
      </c>
      <c r="I11" s="466"/>
      <c r="J11" s="467">
        <f t="shared" ref="J11" si="3">IF(I11=0,0,I11/$K$11)</f>
        <v>0</v>
      </c>
      <c r="K11" s="468">
        <f t="shared" si="1"/>
        <v>0</v>
      </c>
      <c r="L11" s="808">
        <f>'Bdgt Justf B-1 Pg 2 '!F30</f>
        <v>0</v>
      </c>
      <c r="M11" s="811" t="s">
        <v>640</v>
      </c>
    </row>
    <row r="12" spans="1:24" ht="19.5" customHeight="1">
      <c r="A12" s="464">
        <f>'Bdgt Justf B-4b Pg 2'!B32</f>
        <v>0</v>
      </c>
      <c r="B12" s="465">
        <f>'Bdgt Justf B-4b Pg 2'!E36</f>
        <v>0</v>
      </c>
      <c r="C12" s="466"/>
      <c r="D12" s="467">
        <f>IF(C12=0,0,C12/$K$12)</f>
        <v>0</v>
      </c>
      <c r="E12" s="466"/>
      <c r="F12" s="467">
        <f>IF(E12=0,0,E12/$K$12)</f>
        <v>0</v>
      </c>
      <c r="G12" s="466"/>
      <c r="H12" s="467">
        <f>IF(G12=0,0,G12/$K$12)</f>
        <v>0</v>
      </c>
      <c r="I12" s="466"/>
      <c r="J12" s="467">
        <f t="shared" ref="J12:J16" si="4">IF(I12=0,0,I12/$K$12)</f>
        <v>0</v>
      </c>
      <c r="K12" s="468">
        <f t="shared" si="1"/>
        <v>0</v>
      </c>
      <c r="L12" s="808">
        <f>'Bdgt Justf B-1 Pg 2 '!F36</f>
        <v>0</v>
      </c>
      <c r="M12" s="809"/>
    </row>
    <row r="13" spans="1:24" ht="19.5" customHeight="1">
      <c r="A13" s="464">
        <f>'Bdgt Justf B-4b Pg 2'!B38</f>
        <v>0</v>
      </c>
      <c r="B13" s="465">
        <f>'Bdgt Justf B-4b Pg 2'!E42</f>
        <v>0</v>
      </c>
      <c r="C13" s="466"/>
      <c r="D13" s="467">
        <f t="shared" ref="D13:D16" si="5">IF(C13=0,0,C13/$K$12)</f>
        <v>0</v>
      </c>
      <c r="E13" s="466"/>
      <c r="F13" s="467">
        <f t="shared" ref="F13:F16" si="6">IF(E13=0,0,E13/$K$12)</f>
        <v>0</v>
      </c>
      <c r="G13" s="466"/>
      <c r="H13" s="467">
        <f t="shared" ref="H13:H16" si="7">IF(G13=0,0,G13/$K$12)</f>
        <v>0</v>
      </c>
      <c r="I13" s="466"/>
      <c r="J13" s="467">
        <f t="shared" si="4"/>
        <v>0</v>
      </c>
      <c r="K13" s="468">
        <f t="shared" si="1"/>
        <v>0</v>
      </c>
      <c r="L13" s="808">
        <f>'Bdgt Justf B-1 Pg 2 '!F42</f>
        <v>0</v>
      </c>
      <c r="M13" s="817" t="s">
        <v>722</v>
      </c>
    </row>
    <row r="14" spans="1:24" ht="19.5" customHeight="1">
      <c r="A14" s="464">
        <f>'Bdgt Justf B-4b Pg 2'!B44</f>
        <v>0</v>
      </c>
      <c r="B14" s="465">
        <f>'Bdgt Justf B-4b Pg 2'!E48</f>
        <v>0</v>
      </c>
      <c r="C14" s="466"/>
      <c r="D14" s="467">
        <f t="shared" si="5"/>
        <v>0</v>
      </c>
      <c r="E14" s="466"/>
      <c r="F14" s="467">
        <f t="shared" si="6"/>
        <v>0</v>
      </c>
      <c r="G14" s="466"/>
      <c r="H14" s="467">
        <f t="shared" si="7"/>
        <v>0</v>
      </c>
      <c r="I14" s="466"/>
      <c r="J14" s="467">
        <f t="shared" si="4"/>
        <v>0</v>
      </c>
      <c r="K14" s="468">
        <f t="shared" si="1"/>
        <v>0</v>
      </c>
      <c r="L14" s="808">
        <f>'Bdgt Justf B-1 Pg 2 '!F48</f>
        <v>0</v>
      </c>
      <c r="M14" s="809"/>
    </row>
    <row r="15" spans="1:24" ht="19.5" customHeight="1">
      <c r="A15" s="464">
        <f>'Bdgt Justf B-4b Pg 2'!B50</f>
        <v>0</v>
      </c>
      <c r="B15" s="465">
        <f>'Bdgt Justf B-4b Pg 2'!E54</f>
        <v>0</v>
      </c>
      <c r="C15" s="466"/>
      <c r="D15" s="467">
        <f t="shared" si="5"/>
        <v>0</v>
      </c>
      <c r="E15" s="466"/>
      <c r="F15" s="467">
        <f t="shared" si="6"/>
        <v>0</v>
      </c>
      <c r="G15" s="466"/>
      <c r="H15" s="467">
        <f t="shared" si="7"/>
        <v>0</v>
      </c>
      <c r="I15" s="466"/>
      <c r="J15" s="467">
        <f t="shared" si="4"/>
        <v>0</v>
      </c>
      <c r="K15" s="468">
        <f t="shared" si="1"/>
        <v>0</v>
      </c>
      <c r="L15" s="808">
        <f>'Bdgt Justf B-1 Pg 2 '!F54</f>
        <v>0</v>
      </c>
      <c r="M15" s="809"/>
    </row>
    <row r="16" spans="1:24" ht="19.5" customHeight="1">
      <c r="A16" s="464">
        <f>'Bdgt Justf B-4b Pg 2'!B56</f>
        <v>0</v>
      </c>
      <c r="B16" s="465">
        <f>'Bdgt Justf B-4b Pg 2'!E60</f>
        <v>0</v>
      </c>
      <c r="C16" s="466"/>
      <c r="D16" s="467">
        <f t="shared" si="5"/>
        <v>0</v>
      </c>
      <c r="E16" s="466"/>
      <c r="F16" s="467">
        <f t="shared" si="6"/>
        <v>0</v>
      </c>
      <c r="G16" s="466"/>
      <c r="H16" s="467">
        <f t="shared" si="7"/>
        <v>0</v>
      </c>
      <c r="I16" s="466"/>
      <c r="J16" s="467">
        <f t="shared" si="4"/>
        <v>0</v>
      </c>
      <c r="K16" s="468">
        <f t="shared" si="1"/>
        <v>0</v>
      </c>
      <c r="L16" s="808">
        <f>'Bdgt Justf B-1 Pg 2 '!F60</f>
        <v>0</v>
      </c>
      <c r="M16" s="809"/>
    </row>
    <row r="17" spans="1:20" ht="19.5" customHeight="1" thickBot="1">
      <c r="A17" s="464">
        <f>'Bdgt Justf B-4b Pg 2'!B62</f>
        <v>0</v>
      </c>
      <c r="B17" s="465">
        <f>'Bdgt Justf B-4b Pg 2'!E66</f>
        <v>0</v>
      </c>
      <c r="C17" s="471"/>
      <c r="D17" s="472">
        <f>IF(C17=0,0,C17/$K$17)</f>
        <v>0</v>
      </c>
      <c r="E17" s="471"/>
      <c r="F17" s="472">
        <f>IF(E17=0,0,E17/$K$17)</f>
        <v>0</v>
      </c>
      <c r="G17" s="471"/>
      <c r="H17" s="472">
        <f>IF(G17=0,0,G17/$K$17)</f>
        <v>0</v>
      </c>
      <c r="I17" s="471"/>
      <c r="J17" s="472">
        <f t="shared" ref="J17" si="8">IF(I17=0,0,I17/$K$17)</f>
        <v>0</v>
      </c>
      <c r="K17" s="471">
        <f t="shared" si="1"/>
        <v>0</v>
      </c>
      <c r="L17" s="808">
        <f>'Bdgt Justf B-1 Pg 2 '!F66</f>
        <v>0</v>
      </c>
      <c r="M17" s="809"/>
    </row>
    <row r="18" spans="1:20" s="458" customFormat="1" ht="19.5" customHeight="1" thickTop="1">
      <c r="A18" s="694" t="s">
        <v>638</v>
      </c>
      <c r="B18" s="473">
        <f>SUM(B8:B17)</f>
        <v>0</v>
      </c>
      <c r="C18" s="474">
        <f>SUM(C8:C17)</f>
        <v>0</v>
      </c>
      <c r="D18" s="475">
        <f>IF(C18=0,0,C18/$K$18)</f>
        <v>0</v>
      </c>
      <c r="E18" s="474">
        <f t="shared" ref="E18" si="9">SUM(E8:E17)</f>
        <v>0</v>
      </c>
      <c r="F18" s="475">
        <f>IF(E18=0,0,E18/$K$18)</f>
        <v>0</v>
      </c>
      <c r="G18" s="474">
        <f t="shared" ref="G18" si="10">SUM(G8:G17)</f>
        <v>0</v>
      </c>
      <c r="H18" s="475">
        <f>IF(G18=0,0,G18/$K$18)</f>
        <v>0</v>
      </c>
      <c r="I18" s="474">
        <f t="shared" ref="I18" si="11">SUM(I8:I17)</f>
        <v>0</v>
      </c>
      <c r="J18" s="475">
        <f t="shared" ref="J18" si="12">IF(I18=0,0,I18/$K$18)</f>
        <v>0</v>
      </c>
      <c r="K18" s="474">
        <f>SUM(K8:K17)</f>
        <v>0</v>
      </c>
      <c r="L18" s="812">
        <f>'Bdgt Justf B-1 Pg 2 '!F69</f>
        <v>40000</v>
      </c>
      <c r="M18" s="813"/>
    </row>
    <row r="19" spans="1:20" ht="19.5" customHeight="1" thickBot="1">
      <c r="A19" s="767" t="s">
        <v>159</v>
      </c>
      <c r="B19" s="770">
        <f>'Bdgt Justf B-2b Pg 2 '!F82</f>
        <v>0</v>
      </c>
      <c r="C19" s="772">
        <f>ROUND(C18*$B$19,0)</f>
        <v>0</v>
      </c>
      <c r="D19" s="759">
        <f>IF(C19=0,0,C19/$K$19)</f>
        <v>0</v>
      </c>
      <c r="E19" s="760">
        <f t="shared" ref="E19" si="13">ROUND(E18*$B$19,0)</f>
        <v>0</v>
      </c>
      <c r="F19" s="759">
        <f>IF(E19=0,0,E19/$K$19)</f>
        <v>0</v>
      </c>
      <c r="G19" s="760">
        <f t="shared" ref="G19" si="14">ROUND(G18*$B$19,0)</f>
        <v>0</v>
      </c>
      <c r="H19" s="759">
        <f>IF(G19=0,0,G19/$K$19)</f>
        <v>0</v>
      </c>
      <c r="I19" s="760">
        <f t="shared" ref="I19" si="15">ROUND(I18*$B$19,0)</f>
        <v>0</v>
      </c>
      <c r="J19" s="759">
        <f t="shared" ref="J19" si="16">IF(I19=0,0,I19/$K$19)</f>
        <v>0</v>
      </c>
      <c r="K19" s="760">
        <f>SUM(C19,E19,G19,I19)</f>
        <v>0</v>
      </c>
      <c r="L19" s="808">
        <f>'Bdgt Justf B-1 Pg 2 '!F80</f>
        <v>11960</v>
      </c>
      <c r="M19" s="810"/>
    </row>
    <row r="20" spans="1:20" s="458" customFormat="1" ht="19.5" customHeight="1" thickBot="1">
      <c r="A20" s="768" t="s">
        <v>16</v>
      </c>
      <c r="B20" s="771"/>
      <c r="C20" s="761">
        <f>SUM(C18:C19)</f>
        <v>0</v>
      </c>
      <c r="D20" s="762">
        <f>IF(C20=0,0,C20/$K$20)</f>
        <v>0</v>
      </c>
      <c r="E20" s="769">
        <f t="shared" ref="E20" si="17">SUM(E18:E19)</f>
        <v>0</v>
      </c>
      <c r="F20" s="762">
        <f>IF(E20=0,0,E20/$K$20)</f>
        <v>0</v>
      </c>
      <c r="G20" s="769">
        <f t="shared" ref="G20" si="18">SUM(G18:G19)</f>
        <v>0</v>
      </c>
      <c r="H20" s="762">
        <f>IF(G20=0,0,G20/$K$20)</f>
        <v>0</v>
      </c>
      <c r="I20" s="769">
        <f t="shared" ref="I20" si="19">SUM(I18:I19)</f>
        <v>0</v>
      </c>
      <c r="J20" s="762">
        <f t="shared" ref="J20" si="20">IF(I20=0,0,I20/$K$20)</f>
        <v>0</v>
      </c>
      <c r="K20" s="763">
        <f>SUM(K18:K19)</f>
        <v>0</v>
      </c>
      <c r="L20" s="812">
        <f>'Bdgt Justf B-1 Pg 2 '!F84</f>
        <v>51960</v>
      </c>
      <c r="M20" s="813"/>
    </row>
    <row r="21" spans="1:20" ht="13.5" customHeight="1">
      <c r="A21" s="477"/>
      <c r="D21" s="748"/>
      <c r="F21" s="748"/>
      <c r="H21" s="748"/>
      <c r="J21" s="748"/>
      <c r="K21" s="478"/>
      <c r="L21" s="1103" t="s">
        <v>641</v>
      </c>
      <c r="M21" s="1104"/>
      <c r="N21" s="1104"/>
      <c r="O21" s="1104"/>
      <c r="P21" s="1104"/>
      <c r="Q21" s="1104"/>
      <c r="R21" s="1104"/>
    </row>
    <row r="22" spans="1:20" s="458" customFormat="1" ht="17.100000000000001" customHeight="1">
      <c r="A22" s="1070" t="s">
        <v>4</v>
      </c>
      <c r="B22" s="1071"/>
      <c r="C22" s="479" t="s">
        <v>600</v>
      </c>
      <c r="D22" s="461" t="s">
        <v>5</v>
      </c>
      <c r="E22" s="479" t="s">
        <v>600</v>
      </c>
      <c r="F22" s="461" t="s">
        <v>5</v>
      </c>
      <c r="G22" s="479" t="s">
        <v>600</v>
      </c>
      <c r="H22" s="461" t="s">
        <v>5</v>
      </c>
      <c r="I22" s="479" t="s">
        <v>600</v>
      </c>
      <c r="J22" s="461" t="s">
        <v>5</v>
      </c>
      <c r="K22" s="480" t="s">
        <v>601</v>
      </c>
      <c r="L22" s="1105" t="s">
        <v>110</v>
      </c>
      <c r="M22" s="1106"/>
      <c r="N22" s="1106"/>
      <c r="O22" s="1106"/>
      <c r="P22" s="1106"/>
      <c r="Q22" s="1106"/>
      <c r="R22" s="1106"/>
      <c r="S22" s="1106"/>
      <c r="T22" s="1106"/>
    </row>
    <row r="23" spans="1:20" ht="15" customHeight="1">
      <c r="A23" s="1070" t="s">
        <v>21</v>
      </c>
      <c r="B23" s="1071"/>
      <c r="C23" s="482"/>
      <c r="D23" s="483">
        <f>IF(C23=0,0,C23/$K$23)</f>
        <v>0</v>
      </c>
      <c r="E23" s="482"/>
      <c r="F23" s="483">
        <f>IF(E23=0,0,E23/$K$23)</f>
        <v>0</v>
      </c>
      <c r="G23" s="482"/>
      <c r="H23" s="483">
        <f>IF(G23=0,0,G23/$K$23)</f>
        <v>0</v>
      </c>
      <c r="I23" s="482"/>
      <c r="J23" s="483">
        <f t="shared" ref="J23" si="21">IF(I23=0,0,I23/$K$23)</f>
        <v>0</v>
      </c>
      <c r="K23" s="468">
        <f>SUM(C23,E23,G23,I23)</f>
        <v>0</v>
      </c>
      <c r="L23" s="451">
        <f>'Bdgt Justf B-4b Pg 2'!F96</f>
        <v>0</v>
      </c>
    </row>
    <row r="24" spans="1:20" ht="15" customHeight="1">
      <c r="A24" s="1070" t="s">
        <v>22</v>
      </c>
      <c r="B24" s="1071"/>
      <c r="C24" s="482"/>
      <c r="D24" s="483">
        <f>IF(C24=0,0,C24/$K$24)</f>
        <v>0</v>
      </c>
      <c r="E24" s="482"/>
      <c r="F24" s="483">
        <f>IF(E24=0,0,E24/$K$24)</f>
        <v>0</v>
      </c>
      <c r="G24" s="482"/>
      <c r="H24" s="483">
        <f>IF(G24=0,0,G24/$K$24)</f>
        <v>0</v>
      </c>
      <c r="I24" s="482"/>
      <c r="J24" s="483">
        <f>IF(I24=0,0,I24/$K$24)</f>
        <v>0</v>
      </c>
      <c r="K24" s="468">
        <f>SUM(C24,E24,G24,I24)</f>
        <v>0</v>
      </c>
      <c r="L24" s="451">
        <f>'Bdgt Justf B-4b Pg 2'!F106</f>
        <v>0</v>
      </c>
    </row>
    <row r="25" spans="1:20" ht="15" customHeight="1">
      <c r="A25" s="1070" t="s">
        <v>23</v>
      </c>
      <c r="B25" s="1071"/>
      <c r="C25" s="482"/>
      <c r="D25" s="483">
        <f>IF(C25=0,0,C25/$K$25)</f>
        <v>0</v>
      </c>
      <c r="E25" s="482"/>
      <c r="F25" s="483">
        <f>IF(E25=0,0,E25/$K$25)</f>
        <v>0</v>
      </c>
      <c r="G25" s="482"/>
      <c r="H25" s="483">
        <f>IF(G25=0,0,G25/$K$25)</f>
        <v>0</v>
      </c>
      <c r="I25" s="482"/>
      <c r="J25" s="483">
        <f>IF(I25=0,0,I25/$K$25)</f>
        <v>0</v>
      </c>
      <c r="K25" s="468">
        <f>SUM(C25,E25,G25,I25)</f>
        <v>0</v>
      </c>
      <c r="L25" s="451">
        <f>'Bdgt Justf B-4b Pg 2'!F116</f>
        <v>0</v>
      </c>
    </row>
    <row r="26" spans="1:20" ht="15" customHeight="1">
      <c r="A26" s="1070" t="s">
        <v>29</v>
      </c>
      <c r="B26" s="1071"/>
      <c r="C26" s="482"/>
      <c r="D26" s="483">
        <f>IF(C26=0,0,C26/$K$26)</f>
        <v>0</v>
      </c>
      <c r="E26" s="482"/>
      <c r="F26" s="483">
        <f>IF(E26=0,0,E26/$K$26)</f>
        <v>0</v>
      </c>
      <c r="G26" s="482"/>
      <c r="H26" s="483">
        <f>IF(G26=0,0,G26/$K$26)</f>
        <v>0</v>
      </c>
      <c r="I26" s="482"/>
      <c r="J26" s="483">
        <f>IF(I26=0,0,I26/$K$26)</f>
        <v>0</v>
      </c>
      <c r="K26" s="468">
        <f>SUM(C26,E26,G26,I26)</f>
        <v>0</v>
      </c>
      <c r="L26" s="451">
        <f>'Bdgt Justf B-4b Pg 2'!F125</f>
        <v>0</v>
      </c>
    </row>
    <row r="27" spans="1:20" ht="15" customHeight="1">
      <c r="A27" s="1070" t="s">
        <v>25</v>
      </c>
      <c r="B27" s="1071"/>
      <c r="C27" s="482"/>
      <c r="D27" s="483"/>
      <c r="E27" s="482"/>
      <c r="F27" s="483"/>
      <c r="G27" s="482"/>
      <c r="H27" s="483"/>
      <c r="I27" s="482"/>
      <c r="J27" s="483"/>
      <c r="K27" s="468"/>
    </row>
    <row r="28" spans="1:20" ht="15" customHeight="1">
      <c r="A28" s="484">
        <f>'Bdgt Justf B-2b Pg 2 '!A130</f>
        <v>0</v>
      </c>
      <c r="B28" s="481"/>
      <c r="C28" s="482"/>
      <c r="D28" s="483">
        <f>IF(C28=0,0,C28/$K$28)</f>
        <v>0</v>
      </c>
      <c r="E28" s="482"/>
      <c r="F28" s="483">
        <f>IF(E28=0,0,E28/$K$28)</f>
        <v>0</v>
      </c>
      <c r="G28" s="482"/>
      <c r="H28" s="483">
        <f>IF(G28=0,0,G28/$K$28)</f>
        <v>0</v>
      </c>
      <c r="I28" s="482"/>
      <c r="J28" s="483">
        <f>IF(I28=0,0,I28/$K$28)</f>
        <v>0</v>
      </c>
      <c r="K28" s="468">
        <f>SUM(C28,E28,G28,I28)</f>
        <v>0</v>
      </c>
      <c r="L28" s="451">
        <f>'Bdgt Justf B-4b Pg 2'!F130</f>
        <v>0</v>
      </c>
    </row>
    <row r="29" spans="1:20" ht="15" customHeight="1">
      <c r="A29" s="484">
        <f>'Bdgt Justf B-2b Pg 2 '!A131</f>
        <v>0</v>
      </c>
      <c r="B29" s="481"/>
      <c r="C29" s="482"/>
      <c r="D29" s="483">
        <f>IF(C29=0,0,C29/$K$29)</f>
        <v>0</v>
      </c>
      <c r="E29" s="482"/>
      <c r="F29" s="483">
        <f>IF(E29=0,0,E29/$K$29)</f>
        <v>0</v>
      </c>
      <c r="G29" s="482"/>
      <c r="H29" s="483">
        <f>IF(G29=0,0,G29/$K$29)</f>
        <v>0</v>
      </c>
      <c r="I29" s="482"/>
      <c r="J29" s="483">
        <f>IF(I29=0,0,I29/$K$29)</f>
        <v>0</v>
      </c>
      <c r="K29" s="468">
        <f>SUM(C29,E29,G29,I29)</f>
        <v>0</v>
      </c>
      <c r="L29" s="451">
        <f>'Bdgt Justf B-4b Pg 2'!F131</f>
        <v>0</v>
      </c>
    </row>
    <row r="30" spans="1:20" ht="15" hidden="1" customHeight="1">
      <c r="A30" s="484">
        <f>'Bdgt Justf B-2b Pg 2 '!A132</f>
        <v>0</v>
      </c>
      <c r="B30" s="481"/>
      <c r="C30" s="482"/>
      <c r="D30" s="483">
        <f>IF(C30=0,0,C30/$K$30)</f>
        <v>0</v>
      </c>
      <c r="E30" s="482"/>
      <c r="F30" s="483">
        <f>IF(E30=0,0,E30/$K$30)</f>
        <v>0</v>
      </c>
      <c r="G30" s="482"/>
      <c r="H30" s="483">
        <f>IF(G30=0,0,G30/$K$30)</f>
        <v>0</v>
      </c>
      <c r="I30" s="482"/>
      <c r="J30" s="483">
        <f>IF(I30=0,0,I30/$K$30)</f>
        <v>0</v>
      </c>
      <c r="K30" s="468">
        <f>SUM(C30,E30,G30,I30)</f>
        <v>0</v>
      </c>
      <c r="L30" s="451">
        <f>'Bdgt Justf B-2b Pg 2 '!F132</f>
        <v>0</v>
      </c>
    </row>
    <row r="31" spans="1:20" ht="15" hidden="1" customHeight="1">
      <c r="A31" s="484">
        <f>'Bdgt Justf B-2b Pg 2 '!A133</f>
        <v>0</v>
      </c>
      <c r="B31" s="481"/>
      <c r="C31" s="482"/>
      <c r="D31" s="483">
        <f>IF(C31=0,0,C31/$K$31)</f>
        <v>0</v>
      </c>
      <c r="E31" s="482"/>
      <c r="F31" s="483">
        <f>IF(E31=0,0,E31/$K$31)</f>
        <v>0</v>
      </c>
      <c r="G31" s="482"/>
      <c r="H31" s="483">
        <f>IF(G31=0,0,G31/$K$31)</f>
        <v>0</v>
      </c>
      <c r="I31" s="482"/>
      <c r="J31" s="483">
        <f>IF(I31=0,0,I31/$K$31)</f>
        <v>0</v>
      </c>
      <c r="K31" s="468">
        <f>SUM(C31,E31,G31,I31)</f>
        <v>0</v>
      </c>
      <c r="L31" s="451">
        <f>'Bdgt Justf B-2b Pg 2 '!F133</f>
        <v>0</v>
      </c>
    </row>
    <row r="32" spans="1:20" ht="15" customHeight="1">
      <c r="A32" s="1076" t="s">
        <v>126</v>
      </c>
      <c r="B32" s="1077"/>
      <c r="C32" s="482"/>
      <c r="D32" s="483"/>
      <c r="E32" s="482"/>
      <c r="F32" s="483"/>
      <c r="G32" s="482"/>
      <c r="H32" s="483"/>
      <c r="I32" s="482"/>
      <c r="J32" s="483"/>
      <c r="K32" s="468"/>
    </row>
    <row r="33" spans="1:15" ht="15" customHeight="1">
      <c r="A33" s="484">
        <f>'Bdgt Justf B-2b Pg 2 '!A139</f>
        <v>0</v>
      </c>
      <c r="B33" s="485" t="s">
        <v>8</v>
      </c>
      <c r="C33" s="482"/>
      <c r="D33" s="483">
        <f>IF(C33=0,0,C33/$K$33)</f>
        <v>0</v>
      </c>
      <c r="E33" s="482"/>
      <c r="F33" s="483">
        <f>IF(E33=0,0,E33/$K$33)</f>
        <v>0</v>
      </c>
      <c r="G33" s="482"/>
      <c r="H33" s="483">
        <f>IF(G33=0,0,G33/$K$33)</f>
        <v>0</v>
      </c>
      <c r="I33" s="482"/>
      <c r="J33" s="483">
        <f>IF(I33=0,0,I33/$K$33)</f>
        <v>0</v>
      </c>
      <c r="K33" s="468">
        <f>SUM(C33,E33,G33,I33)</f>
        <v>0</v>
      </c>
      <c r="L33" s="451">
        <f>'Bdgt Justf B-4b Pg 2'!F139</f>
        <v>0</v>
      </c>
    </row>
    <row r="34" spans="1:15" ht="15" customHeight="1" thickBot="1">
      <c r="A34" s="756">
        <f>'Bdgt Justf B-2b Pg 2 '!A140</f>
        <v>0</v>
      </c>
      <c r="B34" s="757"/>
      <c r="C34" s="758"/>
      <c r="D34" s="759">
        <f>IF(C34=0,0,C34/$K$34)</f>
        <v>0</v>
      </c>
      <c r="E34" s="758"/>
      <c r="F34" s="759">
        <f>IF(E34=0,0,E34/$K$34)</f>
        <v>0</v>
      </c>
      <c r="G34" s="758"/>
      <c r="H34" s="759">
        <f>IF(G34=0,0,G34/$K$34)</f>
        <v>0</v>
      </c>
      <c r="I34" s="758"/>
      <c r="J34" s="759">
        <f>IF(I34=0,0,I34/$K$34)</f>
        <v>0</v>
      </c>
      <c r="K34" s="760">
        <f>SUM(C34,E34,G34,I34)</f>
        <v>0</v>
      </c>
      <c r="L34" s="451">
        <f>'Bdgt Justf B-4b Pg 2'!F140</f>
        <v>0</v>
      </c>
    </row>
    <row r="35" spans="1:15" s="458" customFormat="1" ht="21" customHeight="1" thickBot="1">
      <c r="A35" s="1078" t="s">
        <v>15</v>
      </c>
      <c r="B35" s="1079"/>
      <c r="C35" s="761">
        <f>SUM(C23:C34)</f>
        <v>0</v>
      </c>
      <c r="D35" s="762">
        <f>IF(C35=0,0,C35/$K$35)</f>
        <v>0</v>
      </c>
      <c r="E35" s="761">
        <f>SUM(E23:E34)</f>
        <v>0</v>
      </c>
      <c r="F35" s="762">
        <f>IF(E35=0,0,E35/$K$35)</f>
        <v>0</v>
      </c>
      <c r="G35" s="761">
        <f>SUM(G23:G34)</f>
        <v>0</v>
      </c>
      <c r="H35" s="762">
        <f>IF(G35=0,0,G35/$K$35)</f>
        <v>0</v>
      </c>
      <c r="I35" s="761">
        <f>SUM(I23:I34)</f>
        <v>0</v>
      </c>
      <c r="J35" s="762">
        <f t="shared" ref="J35" si="22">IF(I35=0,0,I35/$K$35)</f>
        <v>0</v>
      </c>
      <c r="K35" s="763">
        <f>SUM(K23:K34)</f>
        <v>0</v>
      </c>
      <c r="L35" s="476">
        <f>'Bdgt Justf B-4b Pg 2'!F146</f>
        <v>0</v>
      </c>
    </row>
    <row r="36" spans="1:15" ht="15" customHeight="1" thickBot="1">
      <c r="A36" s="745"/>
      <c r="B36" s="489"/>
      <c r="C36" s="490"/>
      <c r="D36" s="491"/>
      <c r="E36" s="490"/>
      <c r="F36" s="491"/>
      <c r="G36" s="492"/>
      <c r="H36" s="491"/>
      <c r="I36" s="492"/>
      <c r="J36" s="491"/>
      <c r="K36" s="749"/>
    </row>
    <row r="37" spans="1:15" ht="18.75" customHeight="1">
      <c r="A37" s="1080" t="s">
        <v>6</v>
      </c>
      <c r="B37" s="1081"/>
      <c r="C37" s="493">
        <f>SUM(C20,C35)</f>
        <v>0</v>
      </c>
      <c r="D37" s="483">
        <f>IF(C37=0,0,C37/$K$37)</f>
        <v>0</v>
      </c>
      <c r="E37" s="493">
        <f>SUM(E20,E35)</f>
        <v>0</v>
      </c>
      <c r="F37" s="483">
        <f>IF(E37=0,0,E37/$K$37)</f>
        <v>0</v>
      </c>
      <c r="G37" s="493">
        <f>SUM(G20,G35)</f>
        <v>0</v>
      </c>
      <c r="H37" s="483">
        <f>IF(G37=0,0,G37/$K$37)</f>
        <v>0</v>
      </c>
      <c r="I37" s="493">
        <f>SUM(I20,I35)</f>
        <v>0</v>
      </c>
      <c r="J37" s="483">
        <f t="shared" ref="J37" si="23">IF(I37=0,0,I37/$K$37)</f>
        <v>0</v>
      </c>
      <c r="K37" s="468">
        <f>SUM(C37,E37,G37,I37)</f>
        <v>0</v>
      </c>
      <c r="L37" s="451">
        <f>'Bdgt Justf B-4b Pg 2'!F148</f>
        <v>0</v>
      </c>
    </row>
    <row r="38" spans="1:15" ht="18.75" customHeight="1" thickBot="1">
      <c r="A38" s="494" t="s">
        <v>9</v>
      </c>
      <c r="B38" s="495" t="e">
        <f>K38/K37</f>
        <v>#DIV/0!</v>
      </c>
      <c r="C38" s="486" t="e">
        <f>ROUND(C37*$M$38,0)</f>
        <v>#DIV/0!</v>
      </c>
      <c r="D38" s="487" t="e">
        <f>IF(C38=0,0,C38/$K$38)</f>
        <v>#DIV/0!</v>
      </c>
      <c r="E38" s="486" t="e">
        <f>ROUND(E37*$M$38,0)</f>
        <v>#DIV/0!</v>
      </c>
      <c r="F38" s="487" t="e">
        <f>IF(E38=0,0,E38/$K$38)</f>
        <v>#DIV/0!</v>
      </c>
      <c r="G38" s="486" t="e">
        <f>ROUND(G37*$M$38,0)</f>
        <v>#DIV/0!</v>
      </c>
      <c r="H38" s="487" t="e">
        <f>IF(G38=0,0,G38/$K$38)</f>
        <v>#DIV/0!</v>
      </c>
      <c r="I38" s="486" t="e">
        <f>ROUND(I37*$M$38,0)</f>
        <v>#DIV/0!</v>
      </c>
      <c r="J38" s="487" t="e">
        <f t="shared" ref="J38" si="24">IF(I38=0,0,I38/$K$38)</f>
        <v>#DIV/0!</v>
      </c>
      <c r="K38" s="488" t="e">
        <f>SUM(C38,E38,G38,I38)</f>
        <v>#DIV/0!</v>
      </c>
      <c r="L38" s="451">
        <f>'Bdgt Justf B-4b Pg 2'!F157</f>
        <v>0</v>
      </c>
      <c r="M38" s="496" t="e">
        <f>'Bdgt Justf B-2b Pg 2 '!F156</f>
        <v>#DIV/0!</v>
      </c>
    </row>
    <row r="39" spans="1:15" s="458" customFormat="1" ht="18.75" customHeight="1" thickBot="1">
      <c r="A39" s="1078" t="s">
        <v>7</v>
      </c>
      <c r="B39" s="1079"/>
      <c r="C39" s="761" t="e">
        <f>SUM(C37:C38)</f>
        <v>#DIV/0!</v>
      </c>
      <c r="D39" s="762" t="e">
        <f>IF(C39=0,0,C39/$K$39)</f>
        <v>#DIV/0!</v>
      </c>
      <c r="E39" s="761" t="e">
        <f t="shared" ref="E39" si="25">SUM(E37:E38)</f>
        <v>#DIV/0!</v>
      </c>
      <c r="F39" s="762" t="e">
        <f>IF(E39=0,0,E39/$K$39)</f>
        <v>#DIV/0!</v>
      </c>
      <c r="G39" s="761" t="e">
        <f t="shared" ref="G39" si="26">SUM(G37:G38)</f>
        <v>#DIV/0!</v>
      </c>
      <c r="H39" s="762" t="e">
        <f>IF(G39=0,0,G39/$K$39)</f>
        <v>#DIV/0!</v>
      </c>
      <c r="I39" s="761" t="e">
        <f t="shared" ref="I39" si="27">SUM(I37:I38)</f>
        <v>#DIV/0!</v>
      </c>
      <c r="J39" s="762" t="e">
        <f t="shared" ref="J39" si="28">IF(I39=0,0,I39/$K$39)</f>
        <v>#DIV/0!</v>
      </c>
      <c r="K39" s="763" t="e">
        <f>+K37+K38</f>
        <v>#DIV/0!</v>
      </c>
      <c r="L39" s="476">
        <f>'Bdgt Justf B-4b Pg 2'!F159</f>
        <v>0</v>
      </c>
    </row>
    <row r="40" spans="1:15" ht="11.1" customHeight="1" thickBot="1">
      <c r="A40" s="764"/>
      <c r="B40" s="489"/>
      <c r="C40" s="765"/>
      <c r="D40" s="766"/>
      <c r="E40" s="765"/>
      <c r="F40" s="766"/>
      <c r="G40" s="492"/>
      <c r="H40" s="766"/>
      <c r="I40" s="492"/>
      <c r="J40" s="766"/>
      <c r="K40" s="750"/>
    </row>
    <row r="41" spans="1:15" ht="15.9" customHeight="1" thickBot="1">
      <c r="A41" s="1096" t="s">
        <v>532</v>
      </c>
      <c r="B41" s="1097"/>
      <c r="C41" s="1088" t="e">
        <f>IF(C6=0,0,VLOOKUP(C6,'[4]DROPDOWN HHS Service Modes'!$A$1:$C$103,2,FALSE))</f>
        <v>#N/A</v>
      </c>
      <c r="D41" s="1089"/>
      <c r="E41" s="1088" t="str">
        <f>IF(E6=0,0,VLOOKUP(E6,'[4]DROPDOWN HHS Service Modes'!$A$1:$C$103,2,FALSE))</f>
        <v>Hour</v>
      </c>
      <c r="F41" s="1089"/>
      <c r="G41" s="1088" t="str">
        <f>IF(G6=0,0,VLOOKUP(G6,'[4]DROPDOWN HHS Service Modes'!$A$1:$C$103,2,FALSE))</f>
        <v>Hour</v>
      </c>
      <c r="H41" s="1089"/>
      <c r="I41" s="1088" t="str">
        <f>IF(I6=0,0,VLOOKUP(I6,'[4]DROPDOWN HHS Service Modes'!$A$1:$C$103,2,FALSE))</f>
        <v>Hour</v>
      </c>
      <c r="J41" s="1089"/>
      <c r="K41" s="750"/>
    </row>
    <row r="42" spans="1:15" ht="18" customHeight="1">
      <c r="A42" s="1090" t="s">
        <v>626</v>
      </c>
      <c r="B42" s="1091"/>
      <c r="C42" s="1074"/>
      <c r="D42" s="1075"/>
      <c r="E42" s="1082"/>
      <c r="F42" s="1083"/>
      <c r="G42" s="1082"/>
      <c r="H42" s="1083"/>
      <c r="I42" s="1082"/>
      <c r="J42" s="1083"/>
      <c r="K42" s="751">
        <f>SUM(C42,E42,G42,I42)</f>
        <v>0</v>
      </c>
    </row>
    <row r="43" spans="1:15" ht="16.5" customHeight="1">
      <c r="A43" s="1092" t="s">
        <v>627</v>
      </c>
      <c r="B43" s="1093"/>
      <c r="C43" s="1072" t="e">
        <f>IF(C39=0,0,C39/C42)</f>
        <v>#DIV/0!</v>
      </c>
      <c r="D43" s="1073"/>
      <c r="E43" s="1072" t="e">
        <f>IF(E39=0,0,E39/E42)</f>
        <v>#DIV/0!</v>
      </c>
      <c r="F43" s="1073"/>
      <c r="G43" s="1072" t="e">
        <f>IF(G39=0,0,G39/G42)</f>
        <v>#DIV/0!</v>
      </c>
      <c r="H43" s="1073"/>
      <c r="I43" s="1072" t="e">
        <f>IF(I39=0,0,I39/I42)</f>
        <v>#DIV/0!</v>
      </c>
      <c r="J43" s="1073"/>
      <c r="K43" s="752" t="s">
        <v>603</v>
      </c>
    </row>
    <row r="44" spans="1:15" ht="18" customHeight="1">
      <c r="A44" s="1094" t="s">
        <v>721</v>
      </c>
      <c r="B44" s="1095"/>
      <c r="C44" s="1116"/>
      <c r="D44" s="1117"/>
      <c r="E44" s="1116"/>
      <c r="F44" s="1117"/>
      <c r="G44" s="1114"/>
      <c r="H44" s="1115"/>
      <c r="I44" s="1114"/>
      <c r="J44" s="1115"/>
      <c r="K44" s="753"/>
      <c r="L44" s="679" t="s">
        <v>639</v>
      </c>
    </row>
    <row r="45" spans="1:15" ht="12.9" hidden="1" customHeight="1" thickTop="1">
      <c r="A45" s="497"/>
      <c r="C45" s="498"/>
      <c r="E45" s="498"/>
      <c r="K45" s="499"/>
      <c r="L45" s="679"/>
    </row>
    <row r="46" spans="1:15" ht="12.9" customHeight="1">
      <c r="A46" s="690"/>
      <c r="B46" s="754"/>
      <c r="C46" s="755"/>
      <c r="D46" s="755"/>
      <c r="E46" s="755"/>
      <c r="F46" s="754"/>
      <c r="G46" s="754"/>
      <c r="H46" s="754"/>
      <c r="I46" s="754"/>
      <c r="J46" s="754"/>
      <c r="K46" s="778" t="s">
        <v>593</v>
      </c>
      <c r="L46" s="679" t="s">
        <v>602</v>
      </c>
    </row>
    <row r="47" spans="1:15" ht="15" customHeight="1" thickBot="1">
      <c r="C47" s="500"/>
      <c r="E47" s="500"/>
      <c r="K47" s="500"/>
    </row>
    <row r="48" spans="1:15" ht="30" customHeight="1">
      <c r="A48" s="501" t="s">
        <v>566</v>
      </c>
      <c r="B48" s="502"/>
      <c r="C48" s="1102" t="str">
        <f>C6</f>
        <v>Something Else Non-HHS</v>
      </c>
      <c r="D48" s="1102"/>
      <c r="E48" s="1102" t="str">
        <f>E6</f>
        <v>Non-Medical Case Management</v>
      </c>
      <c r="F48" s="1102"/>
      <c r="G48" s="1102" t="str">
        <f>G6</f>
        <v>Treatment Adherence</v>
      </c>
      <c r="H48" s="1102"/>
      <c r="I48" s="1102" t="str">
        <f>I6</f>
        <v>Peer Advocacy</v>
      </c>
      <c r="J48" s="1102"/>
      <c r="K48" s="503"/>
      <c r="L48" s="504"/>
      <c r="M48" s="505"/>
      <c r="N48" s="505"/>
      <c r="O48" s="506"/>
    </row>
    <row r="49" spans="1:15" s="508" customFormat="1" ht="288" customHeight="1">
      <c r="A49" s="507" t="s">
        <v>567</v>
      </c>
      <c r="C49" s="1098" t="e">
        <f>IF(C6=0,0,VLOOKUP(C6,'[4]DROPDOWN HHS Service Modes'!$A$1:$C$103,3,FALSE))</f>
        <v>#N/A</v>
      </c>
      <c r="D49" s="1099"/>
      <c r="E49" s="1098" t="str">
        <f>IF(E6=0,0,VLOOKUP(E6,'[4]DROPDOWN HHS Service Modes'!$A$1:$C$103,3,FALSE))</f>
        <v>$150 per hour.
$150 per hour maximum for medical (RN) or PhD;
$120 maximum for licensed staff*
$105 maximum for Master’s level*
$85 for Bachelor’s level under supervision; and
$75 for peer under supervision.
* Rate for licensed eligible staff is negotiable between $105 to $120 per hour.</v>
      </c>
      <c r="F49" s="1099"/>
      <c r="G49" s="1098" t="str">
        <f>IF(G6=0,0,VLOOKUP(G6,'[4]DROPDOWN HHS Service Modes'!$A$1:$C$103,3,FALSE))</f>
        <v>Individual
$150 per hour.
$150 maximum for medical provide (RN) or PhD;
$120 maximum for licensed staff*
$105 maximum for Master’s level*
$85 for Bachelor’s level under supervision; and
$75 for peer under supervision.
* Rate for licensed eligible staff is negotiable between $105 to $120 per hour.
Groups
$240 per hour
$240 maximum for medical provider (RN);
$180 maximum for licensed staff;
$120 maximum for all non-licensed</v>
      </c>
      <c r="H49" s="1099"/>
      <c r="I49" s="1098" t="str">
        <f>IF(I6=0,0,VLOOKUP(I6,'[4]DROPDOWN HHS Service Modes'!$A$1:$C$103,3,FALSE))</f>
        <v>$75 per hour</v>
      </c>
      <c r="J49" s="1099"/>
      <c r="O49" s="509"/>
    </row>
    <row r="50" spans="1:15" ht="15" customHeight="1">
      <c r="A50" s="510"/>
      <c r="C50" s="511"/>
      <c r="E50" s="511"/>
      <c r="G50" s="511"/>
      <c r="I50" s="511"/>
      <c r="O50" s="512"/>
    </row>
    <row r="51" spans="1:15" ht="45" customHeight="1">
      <c r="A51" s="1100" t="s">
        <v>563</v>
      </c>
      <c r="B51" s="1101"/>
      <c r="C51" s="513">
        <v>125</v>
      </c>
      <c r="D51" s="514"/>
      <c r="E51" s="513">
        <v>150</v>
      </c>
      <c r="F51" s="515"/>
      <c r="G51" s="513">
        <v>75</v>
      </c>
      <c r="I51" s="513">
        <v>75</v>
      </c>
      <c r="O51" s="512"/>
    </row>
    <row r="52" spans="1:15" ht="15" customHeight="1">
      <c r="A52" s="510"/>
      <c r="C52" s="516"/>
      <c r="D52" s="515"/>
      <c r="E52" s="516"/>
      <c r="F52" s="515"/>
      <c r="G52" s="515"/>
      <c r="I52" s="515"/>
      <c r="O52" s="512"/>
    </row>
    <row r="53" spans="1:15" ht="15" customHeight="1">
      <c r="A53" s="1109" t="s">
        <v>564</v>
      </c>
      <c r="B53" s="1110"/>
      <c r="C53" s="517" t="e">
        <f t="shared" ref="C53" si="29">C43</f>
        <v>#DIV/0!</v>
      </c>
      <c r="D53" s="514"/>
      <c r="E53" s="517" t="e">
        <f t="shared" ref="E53" si="30">E43</f>
        <v>#DIV/0!</v>
      </c>
      <c r="F53" s="514"/>
      <c r="G53" s="517" t="e">
        <f t="shared" ref="G53" si="31">G43</f>
        <v>#DIV/0!</v>
      </c>
      <c r="H53" s="514"/>
      <c r="I53" s="517" t="e">
        <f>I43</f>
        <v>#DIV/0!</v>
      </c>
      <c r="O53" s="512"/>
    </row>
    <row r="54" spans="1:15" ht="15" customHeight="1">
      <c r="A54" s="510"/>
      <c r="C54" s="515"/>
      <c r="D54" s="515"/>
      <c r="E54" s="515"/>
      <c r="F54" s="515"/>
      <c r="G54" s="515"/>
      <c r="I54" s="515"/>
      <c r="O54" s="512"/>
    </row>
    <row r="55" spans="1:15" ht="30" customHeight="1">
      <c r="A55" s="1084" t="s">
        <v>596</v>
      </c>
      <c r="B55" s="1085"/>
      <c r="C55" s="518" t="e">
        <f t="shared" ref="C55" si="32">C53-C51</f>
        <v>#DIV/0!</v>
      </c>
      <c r="D55" s="514"/>
      <c r="E55" s="518" t="e">
        <f t="shared" ref="E55" si="33">E53-E51</f>
        <v>#DIV/0!</v>
      </c>
      <c r="F55" s="514"/>
      <c r="G55" s="518" t="e">
        <f t="shared" ref="G55" si="34">G53-G51</f>
        <v>#DIV/0!</v>
      </c>
      <c r="H55" s="514"/>
      <c r="I55" s="518" t="e">
        <f>I53-I51</f>
        <v>#DIV/0!</v>
      </c>
      <c r="J55" s="1086" t="s">
        <v>597</v>
      </c>
      <c r="K55" s="1087"/>
      <c r="L55" s="1087"/>
      <c r="M55" s="1087"/>
      <c r="N55" s="1087"/>
      <c r="O55" s="512"/>
    </row>
    <row r="56" spans="1:15" ht="15" customHeight="1" thickBot="1">
      <c r="A56" s="519"/>
      <c r="B56" s="520"/>
      <c r="C56" s="520"/>
      <c r="D56" s="520"/>
      <c r="E56" s="520"/>
      <c r="F56" s="520"/>
      <c r="G56" s="520"/>
      <c r="H56" s="520"/>
      <c r="I56" s="520"/>
      <c r="J56" s="520"/>
      <c r="K56" s="520"/>
      <c r="L56" s="521"/>
      <c r="M56" s="520"/>
      <c r="N56" s="520"/>
      <c r="O56" s="522"/>
    </row>
  </sheetData>
  <mergeCells count="50">
    <mergeCell ref="A51:B51"/>
    <mergeCell ref="A53:B53"/>
    <mergeCell ref="A55:B55"/>
    <mergeCell ref="J55:N55"/>
    <mergeCell ref="C48:D48"/>
    <mergeCell ref="E48:F48"/>
    <mergeCell ref="G48:H48"/>
    <mergeCell ref="I48:J48"/>
    <mergeCell ref="C49:D49"/>
    <mergeCell ref="E49:F49"/>
    <mergeCell ref="G49:H49"/>
    <mergeCell ref="I49:J49"/>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L21:R21"/>
    <mergeCell ref="A22:B22"/>
    <mergeCell ref="L22:T22"/>
    <mergeCell ref="A23:B23"/>
    <mergeCell ref="A24:B24"/>
    <mergeCell ref="A25:B25"/>
    <mergeCell ref="A26:B26"/>
    <mergeCell ref="A27:B27"/>
    <mergeCell ref="A32:B32"/>
    <mergeCell ref="A35:B35"/>
    <mergeCell ref="A37:B37"/>
    <mergeCell ref="L6:S6"/>
    <mergeCell ref="A6:B6"/>
    <mergeCell ref="C6:D6"/>
    <mergeCell ref="E6:F6"/>
    <mergeCell ref="G6:H6"/>
    <mergeCell ref="I6:J6"/>
  </mergeCells>
  <conditionalFormatting sqref="B19">
    <cfRule type="cellIs" dxfId="5" priority="2" operator="greaterThan">
      <formula>0.301</formula>
    </cfRule>
  </conditionalFormatting>
  <conditionalFormatting sqref="B38 M38">
    <cfRule type="cellIs" dxfId="4" priority="1" operator="greaterThan">
      <formula>0.151</formula>
    </cfRule>
  </conditionalFormatting>
  <conditionalFormatting sqref="C55 E55 G55 I55">
    <cfRule type="cellIs" dxfId="3" priority="3" operator="lessThan">
      <formula>0</formula>
    </cfRule>
    <cfRule type="cellIs" dxfId="2" priority="4" operator="greaterThan">
      <formula>0.01</formula>
    </cfRule>
  </conditionalFormatting>
  <dataValidations count="1">
    <dataValidation allowBlank="1" showInputMessage="1" showErrorMessage="1" promptTitle="Unit of Service Type" prompt="Please ensure the UOS type in this cell corresponds to the Service Category shown in row 8 above." sqref="C41:J41" xr:uid="{00000000-0002-0000-2A00-000000000000}"/>
  </dataValidations>
  <printOptions horizontalCentered="1"/>
  <pageMargins left="0.2" right="0.2" top="0.75" bottom="0.5" header="0.3" footer="0.3"/>
  <pageSetup firstPageNumber="2" fitToHeight="0" orientation="portrait" useFirstPageNumber="1" r:id="rId1"/>
  <headerFooter scaleWithDoc="0">
    <oddHeader>&amp;RPage &amp;P</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Service Category/Modality Needed" error="Please select Category of Modality from drop-down list, or click in cell and overwrite with Unit of Service type" promptTitle="Service Category/Modality" prompt="Please select from the drop-down list, or overwrite with Category/Modality" xr:uid="{00000000-0002-0000-2A00-000001000000}">
          <x14:formula1>
            <xm:f>'S:\HHS\DEAN\App B Workgroup Folder 2017-18\[NEW_DRAFT_AppendixB-BudgetTemplate_NonBHS.xlsx]DROPDOWN HHS Service Modes'!#REF!</xm:f>
          </x14:formula1>
          <xm:sqref>C6:J6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168"/>
  <sheetViews>
    <sheetView showGridLines="0" view="pageBreakPreview" topLeftCell="A9" zoomScale="89" zoomScaleNormal="120" zoomScaleSheetLayoutView="89" workbookViewId="0">
      <selection activeCell="G6" sqref="G6:M12"/>
    </sheetView>
  </sheetViews>
  <sheetFormatPr defaultColWidth="8.875" defaultRowHeight="13.8"/>
  <cols>
    <col min="1" max="1" width="25.875" style="527" customWidth="1"/>
    <col min="2" max="2" width="18" style="527" customWidth="1"/>
    <col min="3" max="3" width="15.25" style="527" customWidth="1"/>
    <col min="4" max="4" width="16.125" style="527" customWidth="1"/>
    <col min="5" max="5" width="20" style="527" customWidth="1"/>
    <col min="6" max="6" width="16" style="568" customWidth="1"/>
    <col min="7" max="7" width="2.75" style="527" customWidth="1"/>
    <col min="8" max="8" width="29.125" style="527" customWidth="1"/>
    <col min="9" max="9" width="14.25" style="527" customWidth="1"/>
    <col min="10" max="10" width="13.625" style="527" customWidth="1"/>
    <col min="11" max="11" width="16.625" style="527" customWidth="1"/>
    <col min="12" max="12" width="25.125" style="527" customWidth="1"/>
    <col min="13" max="13" width="11.625" style="527" customWidth="1"/>
    <col min="14" max="14" width="17.25" style="527" customWidth="1"/>
    <col min="15" max="16384" width="8.875" style="527"/>
  </cols>
  <sheetData>
    <row r="1" spans="1:15">
      <c r="A1" s="1148" t="s">
        <v>417</v>
      </c>
      <c r="B1" s="1148"/>
      <c r="C1" s="1148"/>
      <c r="D1" s="1148"/>
      <c r="E1" s="1148"/>
      <c r="F1" s="1148"/>
    </row>
    <row r="2" spans="1:15" ht="10.5" customHeight="1"/>
    <row r="3" spans="1:15" ht="14.4">
      <c r="A3" s="569" t="s">
        <v>394</v>
      </c>
      <c r="B3" s="676"/>
      <c r="C3" s="570"/>
      <c r="D3" s="571"/>
      <c r="E3" s="773" t="s">
        <v>632</v>
      </c>
      <c r="F3" s="774" t="s">
        <v>685</v>
      </c>
    </row>
    <row r="4" spans="1:15" ht="14.4">
      <c r="A4" s="569" t="s">
        <v>395</v>
      </c>
      <c r="B4" s="677"/>
      <c r="C4" s="562"/>
      <c r="D4" s="572"/>
      <c r="E4" s="775" t="s">
        <v>439</v>
      </c>
      <c r="F4" s="776"/>
    </row>
    <row r="5" spans="1:15" ht="14.4">
      <c r="E5" s="777" t="s">
        <v>527</v>
      </c>
      <c r="F5" s="774" t="s">
        <v>604</v>
      </c>
    </row>
    <row r="6" spans="1:15">
      <c r="A6" s="573" t="s">
        <v>112</v>
      </c>
      <c r="F6" s="574"/>
      <c r="G6" s="779" t="s">
        <v>822</v>
      </c>
      <c r="H6" s="779"/>
      <c r="I6" s="779"/>
      <c r="J6" s="779"/>
      <c r="K6" s="779"/>
      <c r="L6" s="680"/>
      <c r="M6" s="680"/>
    </row>
    <row r="7" spans="1:15" ht="14.4" thickBot="1">
      <c r="E7" s="575"/>
      <c r="F7" s="574"/>
      <c r="H7" s="689" t="s">
        <v>630</v>
      </c>
      <c r="I7" s="680"/>
      <c r="J7" s="680"/>
      <c r="K7" s="680"/>
      <c r="L7" s="680"/>
      <c r="M7" s="680"/>
    </row>
    <row r="8" spans="1:15" ht="14.4">
      <c r="A8" s="657" t="s">
        <v>606</v>
      </c>
      <c r="B8" s="1134"/>
      <c r="C8" s="1135"/>
      <c r="D8" s="1135"/>
      <c r="E8" s="1135"/>
      <c r="F8" s="1136"/>
      <c r="H8" s="681" t="s">
        <v>113</v>
      </c>
      <c r="I8" s="1149" t="s">
        <v>397</v>
      </c>
      <c r="J8" s="1150"/>
      <c r="K8" s="1150"/>
      <c r="L8" s="1150"/>
      <c r="M8" s="1151"/>
    </row>
    <row r="9" spans="1:15" ht="33" customHeight="1">
      <c r="A9" s="691" t="s">
        <v>635</v>
      </c>
      <c r="B9" s="1137"/>
      <c r="C9" s="1138"/>
      <c r="D9" s="1138"/>
      <c r="E9" s="1138"/>
      <c r="F9" s="1139"/>
      <c r="H9" s="682" t="s">
        <v>498</v>
      </c>
      <c r="I9" s="1152" t="s">
        <v>398</v>
      </c>
      <c r="J9" s="1146"/>
      <c r="K9" s="1146"/>
      <c r="L9" s="1146"/>
      <c r="M9" s="1147"/>
    </row>
    <row r="10" spans="1:15" ht="33" customHeight="1">
      <c r="A10" s="691" t="s">
        <v>605</v>
      </c>
      <c r="B10" s="1140"/>
      <c r="C10" s="1138"/>
      <c r="D10" s="1138"/>
      <c r="E10" s="1138"/>
      <c r="F10" s="1139"/>
      <c r="H10" s="682" t="s">
        <v>499</v>
      </c>
      <c r="I10" s="1145" t="s">
        <v>643</v>
      </c>
      <c r="J10" s="1146"/>
      <c r="K10" s="1146"/>
      <c r="L10" s="1146"/>
      <c r="M10" s="1147"/>
    </row>
    <row r="11" spans="1:15" ht="14.4">
      <c r="A11" s="604"/>
      <c r="B11" s="693" t="s">
        <v>607</v>
      </c>
      <c r="C11" s="692" t="s">
        <v>608</v>
      </c>
      <c r="D11" s="692" t="s">
        <v>609</v>
      </c>
      <c r="E11" s="692" t="s">
        <v>636</v>
      </c>
      <c r="F11" s="563" t="s">
        <v>40</v>
      </c>
      <c r="H11" s="1153" t="s">
        <v>116</v>
      </c>
      <c r="I11" s="1154"/>
      <c r="J11" s="683" t="s">
        <v>37</v>
      </c>
      <c r="K11" s="683" t="s">
        <v>642</v>
      </c>
      <c r="L11" s="683" t="s">
        <v>636</v>
      </c>
      <c r="M11" s="684" t="s">
        <v>40</v>
      </c>
    </row>
    <row r="12" spans="1:15" ht="15" thickBot="1">
      <c r="A12" s="656"/>
      <c r="B12" s="565"/>
      <c r="C12" s="564"/>
      <c r="D12" s="565">
        <v>12</v>
      </c>
      <c r="E12" s="566">
        <f>(D12/12)*C12</f>
        <v>0</v>
      </c>
      <c r="F12" s="567">
        <f>ROUND(B12*E12,0)</f>
        <v>0</v>
      </c>
      <c r="H12" s="1155">
        <v>212100</v>
      </c>
      <c r="I12" s="1156"/>
      <c r="J12" s="685">
        <v>1</v>
      </c>
      <c r="K12" s="686">
        <v>8</v>
      </c>
      <c r="L12" s="687">
        <f>K12/12</f>
        <v>0.66666666666666663</v>
      </c>
      <c r="M12" s="688">
        <f>ROUND(H12*J12*L12,0)</f>
        <v>141400</v>
      </c>
    </row>
    <row r="13" spans="1:15" ht="14.4" thickBot="1">
      <c r="E13" s="575"/>
      <c r="F13" s="574"/>
    </row>
    <row r="14" spans="1:15" ht="14.4">
      <c r="A14" s="657" t="s">
        <v>56</v>
      </c>
      <c r="B14" s="1134"/>
      <c r="C14" s="1135"/>
      <c r="D14" s="1135"/>
      <c r="E14" s="1135"/>
      <c r="F14" s="1136"/>
    </row>
    <row r="15" spans="1:15" ht="27.6">
      <c r="A15" s="691" t="s">
        <v>635</v>
      </c>
      <c r="B15" s="1137"/>
      <c r="C15" s="1138"/>
      <c r="D15" s="1138"/>
      <c r="E15" s="1138"/>
      <c r="F15" s="1139"/>
      <c r="H15" s="1157"/>
      <c r="I15" s="1157"/>
      <c r="J15" s="1157"/>
      <c r="K15" s="1157"/>
      <c r="L15" s="1157"/>
      <c r="M15" s="1157"/>
      <c r="N15" s="1157"/>
      <c r="O15" s="1157"/>
    </row>
    <row r="16" spans="1:15" ht="27.6">
      <c r="A16" s="691" t="s">
        <v>605</v>
      </c>
      <c r="B16" s="1140" t="s">
        <v>570</v>
      </c>
      <c r="C16" s="1138"/>
      <c r="D16" s="1138"/>
      <c r="E16" s="1138"/>
      <c r="F16" s="1139"/>
      <c r="H16" s="1157"/>
      <c r="I16" s="1157"/>
      <c r="J16" s="1157"/>
      <c r="K16" s="1157"/>
      <c r="L16" s="1157"/>
      <c r="M16" s="1157"/>
      <c r="N16" s="1157"/>
      <c r="O16" s="1157"/>
    </row>
    <row r="17" spans="1:15" ht="14.4">
      <c r="A17" s="604"/>
      <c r="B17" s="693" t="s">
        <v>607</v>
      </c>
      <c r="C17" s="692" t="s">
        <v>608</v>
      </c>
      <c r="D17" s="692" t="s">
        <v>609</v>
      </c>
      <c r="E17" s="692" t="s">
        <v>636</v>
      </c>
      <c r="F17" s="563" t="s">
        <v>40</v>
      </c>
      <c r="H17" s="1158"/>
      <c r="I17" s="1158"/>
      <c r="J17" s="1158"/>
      <c r="K17" s="1158"/>
      <c r="L17" s="1158"/>
      <c r="M17" s="1158"/>
      <c r="N17" s="1158"/>
      <c r="O17" s="1158"/>
    </row>
    <row r="18" spans="1:15" ht="14.4" thickBot="1">
      <c r="A18" s="656"/>
      <c r="B18" s="565"/>
      <c r="C18" s="564"/>
      <c r="D18" s="565">
        <v>12</v>
      </c>
      <c r="E18" s="566">
        <f>(D18/12)*C18</f>
        <v>0</v>
      </c>
      <c r="F18" s="567">
        <f>ROUND(B18*E18,0)</f>
        <v>0</v>
      </c>
    </row>
    <row r="19" spans="1:15" ht="14.4" thickBot="1">
      <c r="E19" s="575"/>
      <c r="F19" s="574"/>
    </row>
    <row r="20" spans="1:15" ht="14.4">
      <c r="A20" s="657" t="s">
        <v>57</v>
      </c>
      <c r="B20" s="1134"/>
      <c r="C20" s="1135"/>
      <c r="D20" s="1135"/>
      <c r="E20" s="1135"/>
      <c r="F20" s="1136"/>
    </row>
    <row r="21" spans="1:15" ht="27.6">
      <c r="A21" s="691" t="s">
        <v>635</v>
      </c>
      <c r="B21" s="1137"/>
      <c r="C21" s="1138"/>
      <c r="D21" s="1138"/>
      <c r="E21" s="1138"/>
      <c r="F21" s="1139"/>
    </row>
    <row r="22" spans="1:15" ht="27.6">
      <c r="A22" s="691" t="s">
        <v>605</v>
      </c>
      <c r="B22" s="1140"/>
      <c r="C22" s="1138"/>
      <c r="D22" s="1138"/>
      <c r="E22" s="1138"/>
      <c r="F22" s="1139"/>
    </row>
    <row r="23" spans="1:15" ht="14.4">
      <c r="A23" s="604"/>
      <c r="B23" s="693" t="s">
        <v>607</v>
      </c>
      <c r="C23" s="692" t="s">
        <v>608</v>
      </c>
      <c r="D23" s="692" t="s">
        <v>609</v>
      </c>
      <c r="E23" s="692" t="s">
        <v>636</v>
      </c>
      <c r="F23" s="563" t="s">
        <v>40</v>
      </c>
    </row>
    <row r="24" spans="1:15" ht="14.4" thickBot="1">
      <c r="A24" s="656"/>
      <c r="B24" s="565"/>
      <c r="C24" s="564"/>
      <c r="D24" s="565">
        <v>12</v>
      </c>
      <c r="E24" s="566">
        <f>(D24/12)*C24</f>
        <v>0</v>
      </c>
      <c r="F24" s="567">
        <f>ROUND(B24*E24,0)</f>
        <v>0</v>
      </c>
    </row>
    <row r="25" spans="1:15" ht="14.4" thickBot="1">
      <c r="E25" s="575"/>
      <c r="F25" s="574"/>
    </row>
    <row r="26" spans="1:15" ht="14.4">
      <c r="A26" s="657" t="s">
        <v>58</v>
      </c>
      <c r="B26" s="1134"/>
      <c r="C26" s="1135"/>
      <c r="D26" s="1135"/>
      <c r="E26" s="1135"/>
      <c r="F26" s="1136"/>
    </row>
    <row r="27" spans="1:15" ht="27.6">
      <c r="A27" s="691" t="s">
        <v>635</v>
      </c>
      <c r="B27" s="1137"/>
      <c r="C27" s="1138"/>
      <c r="D27" s="1138"/>
      <c r="E27" s="1138"/>
      <c r="F27" s="1139"/>
    </row>
    <row r="28" spans="1:15" ht="27" customHeight="1">
      <c r="A28" s="691" t="s">
        <v>605</v>
      </c>
      <c r="B28" s="1140"/>
      <c r="C28" s="1138"/>
      <c r="D28" s="1138"/>
      <c r="E28" s="1138"/>
      <c r="F28" s="1139"/>
    </row>
    <row r="29" spans="1:15" ht="14.4">
      <c r="A29" s="604"/>
      <c r="B29" s="693" t="s">
        <v>607</v>
      </c>
      <c r="C29" s="692" t="s">
        <v>608</v>
      </c>
      <c r="D29" s="692" t="s">
        <v>609</v>
      </c>
      <c r="E29" s="692" t="s">
        <v>636</v>
      </c>
      <c r="F29" s="563" t="s">
        <v>40</v>
      </c>
    </row>
    <row r="30" spans="1:15" ht="14.4" thickBot="1">
      <c r="A30" s="656"/>
      <c r="B30" s="565"/>
      <c r="C30" s="564"/>
      <c r="D30" s="565">
        <v>12</v>
      </c>
      <c r="E30" s="566">
        <f>(D30/12)*C30</f>
        <v>0</v>
      </c>
      <c r="F30" s="567">
        <f>ROUND(B30*E30,0)</f>
        <v>0</v>
      </c>
    </row>
    <row r="31" spans="1:15" ht="15" thickBot="1">
      <c r="A31" s="576"/>
      <c r="B31" s="577"/>
      <c r="C31" s="578"/>
      <c r="D31" s="579"/>
      <c r="E31" s="579"/>
      <c r="F31" s="580"/>
    </row>
    <row r="32" spans="1:15" ht="14.4">
      <c r="A32" s="657" t="s">
        <v>59</v>
      </c>
      <c r="B32" s="1134"/>
      <c r="C32" s="1135"/>
      <c r="D32" s="1135"/>
      <c r="E32" s="1135"/>
      <c r="F32" s="1136"/>
    </row>
    <row r="33" spans="1:8" ht="27.6">
      <c r="A33" s="691" t="s">
        <v>635</v>
      </c>
      <c r="B33" s="1137"/>
      <c r="C33" s="1138"/>
      <c r="D33" s="1138"/>
      <c r="E33" s="1138"/>
      <c r="F33" s="1139"/>
    </row>
    <row r="34" spans="1:8" ht="26.4" customHeight="1">
      <c r="A34" s="691" t="s">
        <v>605</v>
      </c>
      <c r="B34" s="1140"/>
      <c r="C34" s="1138"/>
      <c r="D34" s="1138"/>
      <c r="E34" s="1138"/>
      <c r="F34" s="1139"/>
    </row>
    <row r="35" spans="1:8" ht="14.4">
      <c r="A35" s="604"/>
      <c r="B35" s="693" t="s">
        <v>607</v>
      </c>
      <c r="C35" s="692" t="s">
        <v>608</v>
      </c>
      <c r="D35" s="692" t="s">
        <v>609</v>
      </c>
      <c r="E35" s="692" t="s">
        <v>636</v>
      </c>
      <c r="F35" s="563" t="s">
        <v>40</v>
      </c>
    </row>
    <row r="36" spans="1:8" ht="14.4" thickBot="1">
      <c r="A36" s="656"/>
      <c r="B36" s="565"/>
      <c r="C36" s="564"/>
      <c r="D36" s="565">
        <v>9</v>
      </c>
      <c r="E36" s="566">
        <f>(D36/12)*C36</f>
        <v>0</v>
      </c>
      <c r="F36" s="567">
        <f>ROUND(B36*E36,0)</f>
        <v>0</v>
      </c>
    </row>
    <row r="37" spans="1:8" ht="15" thickBot="1">
      <c r="A37" s="576"/>
      <c r="B37" s="577"/>
      <c r="C37" s="578"/>
      <c r="D37" s="579"/>
      <c r="E37" s="579"/>
      <c r="F37" s="580"/>
    </row>
    <row r="38" spans="1:8" ht="14.4">
      <c r="A38" s="657" t="s">
        <v>71</v>
      </c>
      <c r="B38" s="1134"/>
      <c r="C38" s="1135"/>
      <c r="D38" s="1135"/>
      <c r="E38" s="1135"/>
      <c r="F38" s="1136"/>
    </row>
    <row r="39" spans="1:8" ht="27.6">
      <c r="A39" s="691" t="s">
        <v>635</v>
      </c>
      <c r="B39" s="1137"/>
      <c r="C39" s="1138"/>
      <c r="D39" s="1138"/>
      <c r="E39" s="1138"/>
      <c r="F39" s="1139"/>
    </row>
    <row r="40" spans="1:8" ht="27.6">
      <c r="A40" s="691" t="s">
        <v>605</v>
      </c>
      <c r="B40" s="1140"/>
      <c r="C40" s="1138"/>
      <c r="D40" s="1138"/>
      <c r="E40" s="1138"/>
      <c r="F40" s="1139"/>
    </row>
    <row r="41" spans="1:8" ht="14.4">
      <c r="A41" s="604"/>
      <c r="B41" s="693" t="s">
        <v>607</v>
      </c>
      <c r="C41" s="692" t="s">
        <v>608</v>
      </c>
      <c r="D41" s="692" t="s">
        <v>609</v>
      </c>
      <c r="E41" s="692" t="s">
        <v>636</v>
      </c>
      <c r="F41" s="563" t="s">
        <v>40</v>
      </c>
    </row>
    <row r="42" spans="1:8" ht="14.4" thickBot="1">
      <c r="A42" s="656"/>
      <c r="B42" s="565"/>
      <c r="C42" s="564"/>
      <c r="D42" s="565"/>
      <c r="E42" s="566">
        <f>(D42/12)*C42</f>
        <v>0</v>
      </c>
      <c r="F42" s="567">
        <f>ROUND(B42*E42,0)</f>
        <v>0</v>
      </c>
      <c r="H42" s="527" t="s">
        <v>437</v>
      </c>
    </row>
    <row r="43" spans="1:8" ht="14.4" thickBot="1">
      <c r="A43" s="576"/>
      <c r="B43" s="579"/>
      <c r="C43" s="796"/>
      <c r="D43" s="579"/>
      <c r="E43" s="797"/>
      <c r="F43" s="580"/>
    </row>
    <row r="44" spans="1:8" ht="14.4">
      <c r="A44" s="657" t="s">
        <v>672</v>
      </c>
      <c r="B44" s="1134"/>
      <c r="C44" s="1135"/>
      <c r="D44" s="1135"/>
      <c r="E44" s="1135"/>
      <c r="F44" s="1136"/>
    </row>
    <row r="45" spans="1:8" ht="27.6">
      <c r="A45" s="691" t="s">
        <v>635</v>
      </c>
      <c r="B45" s="1137"/>
      <c r="C45" s="1138"/>
      <c r="D45" s="1138"/>
      <c r="E45" s="1138"/>
      <c r="F45" s="1139"/>
    </row>
    <row r="46" spans="1:8" ht="27.6">
      <c r="A46" s="691" t="s">
        <v>605</v>
      </c>
      <c r="B46" s="1140"/>
      <c r="C46" s="1138"/>
      <c r="D46" s="1138"/>
      <c r="E46" s="1138"/>
      <c r="F46" s="1139"/>
    </row>
    <row r="47" spans="1:8" ht="14.4">
      <c r="A47" s="604"/>
      <c r="B47" s="693" t="s">
        <v>607</v>
      </c>
      <c r="C47" s="692" t="s">
        <v>608</v>
      </c>
      <c r="D47" s="692" t="s">
        <v>609</v>
      </c>
      <c r="E47" s="692" t="s">
        <v>636</v>
      </c>
      <c r="F47" s="563" t="s">
        <v>40</v>
      </c>
    </row>
    <row r="48" spans="1:8" ht="14.4" thickBot="1">
      <c r="A48" s="656"/>
      <c r="B48" s="565"/>
      <c r="C48" s="564"/>
      <c r="D48" s="565"/>
      <c r="E48" s="566">
        <f>(D48/12)*C48</f>
        <v>0</v>
      </c>
      <c r="F48" s="567">
        <f>ROUND(B48*E48,0)</f>
        <v>0</v>
      </c>
    </row>
    <row r="49" spans="1:6" ht="14.4" thickBot="1">
      <c r="A49" s="576"/>
      <c r="B49" s="579"/>
      <c r="C49" s="796"/>
      <c r="D49" s="579"/>
      <c r="E49" s="797"/>
      <c r="F49" s="580"/>
    </row>
    <row r="50" spans="1:6" ht="14.4">
      <c r="A50" s="657" t="s">
        <v>673</v>
      </c>
      <c r="B50" s="1134"/>
      <c r="C50" s="1135"/>
      <c r="D50" s="1135"/>
      <c r="E50" s="1135"/>
      <c r="F50" s="1136"/>
    </row>
    <row r="51" spans="1:6" ht="27.6">
      <c r="A51" s="691" t="s">
        <v>635</v>
      </c>
      <c r="B51" s="1137"/>
      <c r="C51" s="1138"/>
      <c r="D51" s="1138"/>
      <c r="E51" s="1138"/>
      <c r="F51" s="1139"/>
    </row>
    <row r="52" spans="1:6" ht="27.6">
      <c r="A52" s="691" t="s">
        <v>605</v>
      </c>
      <c r="B52" s="1140"/>
      <c r="C52" s="1138"/>
      <c r="D52" s="1138"/>
      <c r="E52" s="1138"/>
      <c r="F52" s="1139"/>
    </row>
    <row r="53" spans="1:6" ht="14.4">
      <c r="A53" s="604"/>
      <c r="B53" s="693" t="s">
        <v>607</v>
      </c>
      <c r="C53" s="692" t="s">
        <v>608</v>
      </c>
      <c r="D53" s="692" t="s">
        <v>609</v>
      </c>
      <c r="E53" s="692" t="s">
        <v>636</v>
      </c>
      <c r="F53" s="563" t="s">
        <v>40</v>
      </c>
    </row>
    <row r="54" spans="1:6" ht="14.4" thickBot="1">
      <c r="A54" s="656"/>
      <c r="B54" s="565"/>
      <c r="C54" s="564"/>
      <c r="D54" s="565"/>
      <c r="E54" s="566">
        <f>(D54/12)*C54</f>
        <v>0</v>
      </c>
      <c r="F54" s="567">
        <f>ROUND(B54*E54,0)</f>
        <v>0</v>
      </c>
    </row>
    <row r="55" spans="1:6" ht="14.4" thickBot="1">
      <c r="A55" s="576"/>
      <c r="B55" s="579"/>
      <c r="C55" s="796"/>
      <c r="D55" s="579"/>
      <c r="E55" s="797"/>
      <c r="F55" s="580"/>
    </row>
    <row r="56" spans="1:6" ht="14.4">
      <c r="A56" s="657" t="s">
        <v>674</v>
      </c>
      <c r="B56" s="1134"/>
      <c r="C56" s="1135"/>
      <c r="D56" s="1135"/>
      <c r="E56" s="1135"/>
      <c r="F56" s="1136"/>
    </row>
    <row r="57" spans="1:6" ht="27.6">
      <c r="A57" s="691" t="s">
        <v>635</v>
      </c>
      <c r="B57" s="1137"/>
      <c r="C57" s="1138"/>
      <c r="D57" s="1138"/>
      <c r="E57" s="1138"/>
      <c r="F57" s="1139"/>
    </row>
    <row r="58" spans="1:6" ht="27.6">
      <c r="A58" s="691" t="s">
        <v>605</v>
      </c>
      <c r="B58" s="1140"/>
      <c r="C58" s="1138"/>
      <c r="D58" s="1138"/>
      <c r="E58" s="1138"/>
      <c r="F58" s="1139"/>
    </row>
    <row r="59" spans="1:6" ht="14.4">
      <c r="A59" s="604"/>
      <c r="B59" s="693" t="s">
        <v>607</v>
      </c>
      <c r="C59" s="692" t="s">
        <v>608</v>
      </c>
      <c r="D59" s="692" t="s">
        <v>609</v>
      </c>
      <c r="E59" s="692" t="s">
        <v>636</v>
      </c>
      <c r="F59" s="563" t="s">
        <v>40</v>
      </c>
    </row>
    <row r="60" spans="1:6" ht="14.4" thickBot="1">
      <c r="A60" s="656"/>
      <c r="B60" s="565"/>
      <c r="C60" s="564"/>
      <c r="D60" s="565"/>
      <c r="E60" s="566">
        <f>(D60/12)*C60</f>
        <v>0</v>
      </c>
      <c r="F60" s="567">
        <f>ROUND(B60*E60,0)</f>
        <v>0</v>
      </c>
    </row>
    <row r="61" spans="1:6" ht="14.4" thickBot="1">
      <c r="A61" s="576"/>
      <c r="B61" s="579"/>
      <c r="C61" s="796"/>
      <c r="D61" s="579"/>
      <c r="E61" s="797"/>
      <c r="F61" s="580"/>
    </row>
    <row r="62" spans="1:6" ht="14.4">
      <c r="A62" s="657" t="s">
        <v>675</v>
      </c>
      <c r="B62" s="1134"/>
      <c r="C62" s="1135"/>
      <c r="D62" s="1135"/>
      <c r="E62" s="1135"/>
      <c r="F62" s="1136"/>
    </row>
    <row r="63" spans="1:6" ht="27.6">
      <c r="A63" s="691" t="s">
        <v>635</v>
      </c>
      <c r="B63" s="1137"/>
      <c r="C63" s="1138"/>
      <c r="D63" s="1138"/>
      <c r="E63" s="1138"/>
      <c r="F63" s="1139"/>
    </row>
    <row r="64" spans="1:6" ht="27.6">
      <c r="A64" s="691" t="s">
        <v>605</v>
      </c>
      <c r="B64" s="1140"/>
      <c r="C64" s="1138"/>
      <c r="D64" s="1138"/>
      <c r="E64" s="1138"/>
      <c r="F64" s="1139"/>
    </row>
    <row r="65" spans="1:8" ht="14.4">
      <c r="A65" s="604"/>
      <c r="B65" s="693" t="s">
        <v>607</v>
      </c>
      <c r="C65" s="692" t="s">
        <v>608</v>
      </c>
      <c r="D65" s="692" t="s">
        <v>609</v>
      </c>
      <c r="E65" s="692" t="s">
        <v>636</v>
      </c>
      <c r="F65" s="563" t="s">
        <v>40</v>
      </c>
    </row>
    <row r="66" spans="1:8" ht="14.4" thickBot="1">
      <c r="A66" s="656"/>
      <c r="B66" s="565"/>
      <c r="C66" s="564"/>
      <c r="D66" s="565"/>
      <c r="E66" s="566">
        <f>(D66/12)*C66</f>
        <v>0</v>
      </c>
      <c r="F66" s="567">
        <f>ROUND(B66*E66,0)</f>
        <v>0</v>
      </c>
    </row>
    <row r="67" spans="1:8">
      <c r="A67" s="581"/>
      <c r="B67" s="581" t="s">
        <v>569</v>
      </c>
      <c r="C67" s="582">
        <f>SUM(C12,C18,C24,C30,C36,C42)</f>
        <v>0</v>
      </c>
      <c r="D67" s="581" t="s">
        <v>568</v>
      </c>
      <c r="E67" s="583">
        <f>SUM(E12,E18,E24,E30,E36,E42)</f>
        <v>0</v>
      </c>
    </row>
    <row r="68" spans="1:8">
      <c r="F68" s="574"/>
    </row>
    <row r="69" spans="1:8">
      <c r="A69" s="573" t="s">
        <v>117</v>
      </c>
      <c r="B69" s="584"/>
      <c r="E69" s="581" t="s">
        <v>42</v>
      </c>
      <c r="F69" s="585">
        <f>F12+F18+F24+F30+F36+F42</f>
        <v>0</v>
      </c>
    </row>
    <row r="70" spans="1:8">
      <c r="A70" s="586" t="s">
        <v>409</v>
      </c>
      <c r="D70" s="573"/>
      <c r="F70" s="574"/>
    </row>
    <row r="71" spans="1:8" ht="14.4">
      <c r="A71" s="653"/>
      <c r="B71" s="653"/>
      <c r="C71" s="1133" t="s">
        <v>118</v>
      </c>
      <c r="D71" s="1133"/>
      <c r="E71" s="1143" t="s">
        <v>119</v>
      </c>
      <c r="F71" s="1144"/>
    </row>
    <row r="72" spans="1:8">
      <c r="A72" s="654"/>
      <c r="B72" s="562"/>
      <c r="C72" s="1121" t="s">
        <v>120</v>
      </c>
      <c r="D72" s="1121"/>
      <c r="E72" s="1127">
        <f t="shared" ref="E72:E79" si="0">$F$69*G72</f>
        <v>0</v>
      </c>
      <c r="F72" s="1128"/>
      <c r="G72" s="587">
        <v>7.6499999999999999E-2</v>
      </c>
      <c r="H72" s="680" t="s">
        <v>438</v>
      </c>
    </row>
    <row r="73" spans="1:8">
      <c r="A73" s="654"/>
      <c r="B73" s="562"/>
      <c r="C73" s="1121" t="s">
        <v>121</v>
      </c>
      <c r="D73" s="1121"/>
      <c r="E73" s="1127">
        <f t="shared" si="0"/>
        <v>0</v>
      </c>
      <c r="F73" s="1128"/>
      <c r="G73" s="587">
        <v>4.8000000000000001E-2</v>
      </c>
    </row>
    <row r="74" spans="1:8">
      <c r="A74" s="654"/>
      <c r="B74" s="562"/>
      <c r="C74" s="1121" t="s">
        <v>122</v>
      </c>
      <c r="D74" s="1121"/>
      <c r="E74" s="1127">
        <f t="shared" si="0"/>
        <v>0</v>
      </c>
      <c r="F74" s="1128"/>
      <c r="G74" s="587">
        <v>0.14249999999999999</v>
      </c>
    </row>
    <row r="75" spans="1:8">
      <c r="A75" s="654"/>
      <c r="B75" s="562"/>
      <c r="C75" s="1121" t="s">
        <v>123</v>
      </c>
      <c r="D75" s="1121"/>
      <c r="E75" s="1127">
        <f t="shared" si="0"/>
        <v>0</v>
      </c>
      <c r="F75" s="1128"/>
      <c r="G75" s="587">
        <v>0.01</v>
      </c>
    </row>
    <row r="76" spans="1:8">
      <c r="A76" s="654"/>
      <c r="B76" s="562"/>
      <c r="C76" s="1121" t="s">
        <v>124</v>
      </c>
      <c r="D76" s="1121"/>
      <c r="E76" s="1127">
        <f t="shared" si="0"/>
        <v>0</v>
      </c>
      <c r="F76" s="1128"/>
      <c r="G76" s="587">
        <v>2.1999999999999999E-2</v>
      </c>
    </row>
    <row r="77" spans="1:8">
      <c r="A77" s="654"/>
      <c r="B77" s="562"/>
      <c r="C77" s="1121" t="s">
        <v>125</v>
      </c>
      <c r="D77" s="1121"/>
      <c r="E77" s="1127">
        <f t="shared" si="0"/>
        <v>0</v>
      </c>
      <c r="F77" s="1128"/>
      <c r="G77" s="587">
        <v>0</v>
      </c>
    </row>
    <row r="78" spans="1:8">
      <c r="A78" s="654"/>
      <c r="B78" s="562"/>
      <c r="C78" s="1121" t="s">
        <v>400</v>
      </c>
      <c r="D78" s="1121"/>
      <c r="E78" s="1127">
        <f t="shared" si="0"/>
        <v>0</v>
      </c>
      <c r="F78" s="1128"/>
      <c r="G78" s="587">
        <v>0</v>
      </c>
    </row>
    <row r="79" spans="1:8">
      <c r="A79" s="654"/>
      <c r="B79" s="562"/>
      <c r="C79" s="1121" t="s">
        <v>126</v>
      </c>
      <c r="D79" s="1121"/>
      <c r="E79" s="1127">
        <f t="shared" si="0"/>
        <v>0</v>
      </c>
      <c r="F79" s="1128"/>
      <c r="G79" s="587">
        <v>0</v>
      </c>
    </row>
    <row r="80" spans="1:8">
      <c r="E80" s="588" t="s">
        <v>127</v>
      </c>
      <c r="F80" s="585">
        <f>ROUND(SUM(E72:F79),0)</f>
        <v>0</v>
      </c>
      <c r="G80" s="587">
        <f>SUM(G72:G79)</f>
        <v>0.29900000000000004</v>
      </c>
    </row>
    <row r="81" spans="1:14" ht="7.5" customHeight="1">
      <c r="F81" s="574"/>
    </row>
    <row r="82" spans="1:14">
      <c r="C82" s="589"/>
      <c r="E82" s="581" t="s">
        <v>43</v>
      </c>
      <c r="F82" s="647">
        <f>IF(F80=0,0,F80/F69)</f>
        <v>0</v>
      </c>
      <c r="H82" s="680" t="s">
        <v>440</v>
      </c>
    </row>
    <row r="83" spans="1:14" ht="9.9" customHeight="1" thickBot="1">
      <c r="A83" s="457"/>
      <c r="D83" s="590"/>
      <c r="E83" s="573"/>
      <c r="F83" s="574"/>
    </row>
    <row r="84" spans="1:14" ht="14.4" thickBot="1">
      <c r="C84" s="591"/>
      <c r="D84" s="592"/>
      <c r="E84" s="593" t="s">
        <v>401</v>
      </c>
      <c r="F84" s="594">
        <f>ROUND(F69+F80,0)</f>
        <v>0</v>
      </c>
    </row>
    <row r="85" spans="1:14">
      <c r="E85" s="581"/>
      <c r="F85" s="595"/>
    </row>
    <row r="86" spans="1:14">
      <c r="A86" s="573" t="s">
        <v>44</v>
      </c>
      <c r="F86" s="574"/>
    </row>
    <row r="87" spans="1:14" ht="11.1" customHeight="1">
      <c r="A87" s="596"/>
      <c r="B87" s="596"/>
    </row>
    <row r="88" spans="1:14">
      <c r="A88" s="597" t="s">
        <v>19</v>
      </c>
      <c r="B88" s="816" t="s">
        <v>720</v>
      </c>
      <c r="C88" s="599"/>
      <c r="D88" s="599"/>
      <c r="E88" s="598"/>
      <c r="F88" s="600"/>
    </row>
    <row r="89" spans="1:14" ht="13.5" customHeight="1">
      <c r="A89" s="601"/>
      <c r="B89" s="1141" t="s">
        <v>719</v>
      </c>
      <c r="C89" s="1141"/>
      <c r="D89" s="1141"/>
      <c r="E89" s="598"/>
      <c r="F89" s="600"/>
    </row>
    <row r="90" spans="1:14">
      <c r="A90" s="601" t="s">
        <v>128</v>
      </c>
      <c r="B90" s="1142"/>
      <c r="C90" s="1142"/>
      <c r="D90" s="1142"/>
      <c r="E90" s="602" t="s">
        <v>497</v>
      </c>
      <c r="F90" s="603" t="s">
        <v>119</v>
      </c>
      <c r="H90" s="659" t="s">
        <v>128</v>
      </c>
      <c r="I90" s="1129" t="s">
        <v>129</v>
      </c>
      <c r="J90" s="1130"/>
      <c r="K90" s="1130"/>
      <c r="L90" s="659" t="s">
        <v>130</v>
      </c>
      <c r="M90" s="662" t="s">
        <v>119</v>
      </c>
      <c r="N90" s="661"/>
    </row>
    <row r="91" spans="1:14" ht="16.5" customHeight="1">
      <c r="A91" s="664"/>
      <c r="B91" s="1124"/>
      <c r="C91" s="1125"/>
      <c r="D91" s="1126"/>
      <c r="E91" s="604"/>
      <c r="F91" s="605"/>
      <c r="H91" s="660" t="s">
        <v>131</v>
      </c>
      <c r="I91" s="1123" t="s">
        <v>666</v>
      </c>
      <c r="J91" s="1123"/>
      <c r="K91" s="1123"/>
      <c r="L91" s="660" t="s">
        <v>667</v>
      </c>
      <c r="M91" s="663">
        <v>35100</v>
      </c>
      <c r="N91" s="661"/>
    </row>
    <row r="92" spans="1:14" ht="14.25" customHeight="1">
      <c r="A92" s="664"/>
      <c r="B92" s="1124"/>
      <c r="C92" s="1125"/>
      <c r="D92" s="1126"/>
      <c r="E92" s="604"/>
      <c r="F92" s="605"/>
      <c r="H92" s="660" t="s">
        <v>131</v>
      </c>
      <c r="I92" s="1123" t="s">
        <v>610</v>
      </c>
      <c r="J92" s="1123"/>
      <c r="K92" s="1123"/>
      <c r="L92" s="660" t="s">
        <v>668</v>
      </c>
      <c r="M92" s="663">
        <v>9133</v>
      </c>
      <c r="N92" s="661"/>
    </row>
    <row r="93" spans="1:14" ht="14.25" customHeight="1">
      <c r="A93" s="664"/>
      <c r="B93" s="1124"/>
      <c r="C93" s="1125"/>
      <c r="D93" s="1126"/>
      <c r="E93" s="604"/>
      <c r="F93" s="605"/>
      <c r="H93" s="661" t="s">
        <v>611</v>
      </c>
    </row>
    <row r="94" spans="1:14">
      <c r="A94" s="664"/>
      <c r="B94" s="1124"/>
      <c r="C94" s="1125"/>
      <c r="D94" s="1126"/>
      <c r="E94" s="604"/>
      <c r="F94" s="605"/>
    </row>
    <row r="95" spans="1:14">
      <c r="A95" s="664"/>
      <c r="B95" s="1124"/>
      <c r="C95" s="1125"/>
      <c r="D95" s="1126"/>
      <c r="E95" s="604"/>
      <c r="F95" s="605"/>
      <c r="H95" s="661" t="s">
        <v>612</v>
      </c>
    </row>
    <row r="96" spans="1:14">
      <c r="B96" s="596"/>
      <c r="C96" s="596"/>
      <c r="D96" s="596"/>
      <c r="E96" s="606" t="s">
        <v>27</v>
      </c>
      <c r="F96" s="607">
        <f>ROUND(SUM(F91:F95),0)</f>
        <v>0</v>
      </c>
    </row>
    <row r="97" spans="1:13">
      <c r="B97" s="596"/>
      <c r="C97" s="596"/>
      <c r="D97" s="596"/>
    </row>
    <row r="98" spans="1:13">
      <c r="A98" s="597" t="s">
        <v>45</v>
      </c>
      <c r="B98" s="596"/>
      <c r="C98" s="596"/>
      <c r="D98" s="596"/>
    </row>
    <row r="99" spans="1:13" ht="4.5" customHeight="1">
      <c r="A99" s="601"/>
      <c r="B99" s="596"/>
      <c r="C99" s="596"/>
      <c r="D99" s="596"/>
    </row>
    <row r="100" spans="1:13">
      <c r="A100" s="601" t="s">
        <v>128</v>
      </c>
      <c r="B100" s="1122" t="s">
        <v>631</v>
      </c>
      <c r="C100" s="1122"/>
      <c r="D100" s="1122"/>
      <c r="E100" s="602" t="s">
        <v>497</v>
      </c>
      <c r="F100" s="603" t="s">
        <v>119</v>
      </c>
      <c r="H100" s="659" t="s">
        <v>128</v>
      </c>
      <c r="I100" s="1129" t="s">
        <v>129</v>
      </c>
      <c r="J100" s="1130"/>
      <c r="K100" s="1130"/>
      <c r="L100" s="659" t="s">
        <v>130</v>
      </c>
      <c r="M100" s="662" t="s">
        <v>119</v>
      </c>
    </row>
    <row r="101" spans="1:13" ht="22.5" customHeight="1">
      <c r="A101" s="664"/>
      <c r="B101" s="1118"/>
      <c r="C101" s="1119"/>
      <c r="D101" s="1120"/>
      <c r="E101" s="604"/>
      <c r="F101" s="605"/>
      <c r="H101" s="660" t="s">
        <v>134</v>
      </c>
      <c r="I101" s="1123" t="s">
        <v>135</v>
      </c>
      <c r="J101" s="1123"/>
      <c r="K101" s="1123"/>
      <c r="L101" s="660" t="s">
        <v>669</v>
      </c>
      <c r="M101" s="663">
        <v>1500</v>
      </c>
    </row>
    <row r="102" spans="1:13">
      <c r="A102" s="664"/>
      <c r="B102" s="1118"/>
      <c r="C102" s="1119"/>
      <c r="D102" s="1120"/>
      <c r="E102" s="604"/>
      <c r="F102" s="605"/>
    </row>
    <row r="103" spans="1:13" ht="16.5" customHeight="1">
      <c r="A103" s="664"/>
      <c r="B103" s="1118"/>
      <c r="C103" s="1119"/>
      <c r="D103" s="1120"/>
      <c r="E103" s="604"/>
      <c r="F103" s="605"/>
    </row>
    <row r="104" spans="1:13">
      <c r="A104" s="664"/>
      <c r="B104" s="1118"/>
      <c r="C104" s="1119"/>
      <c r="D104" s="1120"/>
      <c r="E104" s="604"/>
      <c r="F104" s="605"/>
    </row>
    <row r="105" spans="1:13">
      <c r="A105" s="664"/>
      <c r="B105" s="1118"/>
      <c r="C105" s="1119"/>
      <c r="D105" s="1120"/>
      <c r="E105" s="604"/>
      <c r="F105" s="605"/>
    </row>
    <row r="106" spans="1:13">
      <c r="B106" s="596"/>
      <c r="C106" s="596"/>
      <c r="D106" s="608"/>
      <c r="E106" s="606" t="s">
        <v>46</v>
      </c>
      <c r="F106" s="607">
        <f>ROUND(SUM(F101:F105),0)</f>
        <v>0</v>
      </c>
    </row>
    <row r="107" spans="1:13">
      <c r="A107" s="601"/>
      <c r="B107" s="596"/>
      <c r="C107" s="596"/>
      <c r="D107" s="596"/>
    </row>
    <row r="108" spans="1:13">
      <c r="A108" s="597" t="s">
        <v>20</v>
      </c>
      <c r="B108" s="596"/>
      <c r="C108" s="596"/>
      <c r="D108" s="596"/>
    </row>
    <row r="109" spans="1:13" ht="5.25" customHeight="1">
      <c r="A109" s="601"/>
      <c r="B109" s="596"/>
      <c r="C109" s="596"/>
      <c r="D109" s="596"/>
    </row>
    <row r="110" spans="1:13">
      <c r="A110" s="601" t="s">
        <v>128</v>
      </c>
      <c r="B110" s="655" t="s">
        <v>129</v>
      </c>
      <c r="C110" s="655"/>
      <c r="D110" s="655"/>
      <c r="E110" s="602" t="s">
        <v>497</v>
      </c>
      <c r="F110" s="603" t="s">
        <v>119</v>
      </c>
      <c r="H110" s="659" t="s">
        <v>128</v>
      </c>
      <c r="I110" s="1129" t="s">
        <v>129</v>
      </c>
      <c r="J110" s="1130"/>
      <c r="K110" s="1130"/>
      <c r="L110" s="659" t="s">
        <v>130</v>
      </c>
      <c r="M110" s="662" t="s">
        <v>119</v>
      </c>
    </row>
    <row r="111" spans="1:13" ht="28.5" customHeight="1">
      <c r="A111" s="664"/>
      <c r="B111" s="1118"/>
      <c r="C111" s="1119"/>
      <c r="D111" s="1120"/>
      <c r="E111" s="604"/>
      <c r="F111" s="605"/>
      <c r="H111" s="660" t="s">
        <v>137</v>
      </c>
      <c r="I111" s="1123" t="s">
        <v>138</v>
      </c>
      <c r="J111" s="1123"/>
      <c r="K111" s="1123"/>
      <c r="L111" s="660" t="s">
        <v>139</v>
      </c>
      <c r="M111" s="663">
        <f>100*12</f>
        <v>1200</v>
      </c>
    </row>
    <row r="112" spans="1:13">
      <c r="A112" s="664"/>
      <c r="B112" s="1118"/>
      <c r="C112" s="1119"/>
      <c r="D112" s="1120"/>
      <c r="E112" s="604"/>
      <c r="F112" s="605"/>
    </row>
    <row r="113" spans="1:13">
      <c r="A113" s="664"/>
      <c r="B113" s="1118"/>
      <c r="C113" s="1119"/>
      <c r="D113" s="1120"/>
      <c r="E113" s="604"/>
      <c r="F113" s="605"/>
    </row>
    <row r="114" spans="1:13">
      <c r="A114" s="664"/>
      <c r="B114" s="1118"/>
      <c r="C114" s="1119"/>
      <c r="D114" s="1120"/>
      <c r="E114" s="604"/>
      <c r="F114" s="605"/>
    </row>
    <row r="115" spans="1:13">
      <c r="A115" s="664"/>
      <c r="B115" s="1118"/>
      <c r="C115" s="1119"/>
      <c r="D115" s="1120"/>
      <c r="E115" s="604"/>
      <c r="F115" s="605"/>
    </row>
    <row r="116" spans="1:13">
      <c r="A116" s="601"/>
      <c r="D116" s="609"/>
      <c r="E116" s="606" t="s">
        <v>31</v>
      </c>
      <c r="F116" s="607">
        <f>ROUND(SUM(F111:F115),0)</f>
        <v>0</v>
      </c>
    </row>
    <row r="118" spans="1:13">
      <c r="A118" s="597" t="s">
        <v>47</v>
      </c>
    </row>
    <row r="119" spans="1:13" ht="6.75" customHeight="1">
      <c r="E119" s="457"/>
      <c r="F119" s="610"/>
    </row>
    <row r="120" spans="1:13">
      <c r="A120" s="601" t="s">
        <v>140</v>
      </c>
      <c r="B120" s="1132" t="s">
        <v>141</v>
      </c>
      <c r="C120" s="1132"/>
      <c r="D120" s="602" t="s">
        <v>128</v>
      </c>
      <c r="E120" s="602" t="s">
        <v>497</v>
      </c>
      <c r="F120" s="611" t="s">
        <v>119</v>
      </c>
      <c r="H120" s="659" t="s">
        <v>140</v>
      </c>
      <c r="I120" s="661"/>
      <c r="J120" s="659" t="s">
        <v>141</v>
      </c>
      <c r="K120" s="659" t="s">
        <v>128</v>
      </c>
      <c r="L120" s="659" t="s">
        <v>130</v>
      </c>
      <c r="M120" s="667" t="s">
        <v>119</v>
      </c>
    </row>
    <row r="121" spans="1:13" ht="27.6">
      <c r="A121" s="665"/>
      <c r="B121" s="1118"/>
      <c r="C121" s="1120"/>
      <c r="D121" s="612"/>
      <c r="E121" s="612"/>
      <c r="F121" s="613"/>
      <c r="H121" s="1131" t="s">
        <v>142</v>
      </c>
      <c r="I121" s="1123"/>
      <c r="J121" s="668" t="s">
        <v>143</v>
      </c>
      <c r="K121" s="668" t="s">
        <v>144</v>
      </c>
      <c r="L121" s="668" t="s">
        <v>670</v>
      </c>
      <c r="M121" s="669">
        <v>1200</v>
      </c>
    </row>
    <row r="122" spans="1:13">
      <c r="A122" s="665"/>
      <c r="B122" s="1118"/>
      <c r="C122" s="1120"/>
      <c r="D122" s="612"/>
      <c r="E122" s="612"/>
      <c r="F122" s="613"/>
    </row>
    <row r="123" spans="1:13">
      <c r="A123" s="665"/>
      <c r="B123" s="1118"/>
      <c r="C123" s="1120"/>
      <c r="D123" s="612"/>
      <c r="E123" s="612"/>
      <c r="F123" s="613"/>
    </row>
    <row r="124" spans="1:13">
      <c r="A124" s="665"/>
      <c r="B124" s="1118"/>
      <c r="C124" s="1120"/>
      <c r="D124" s="612"/>
      <c r="E124" s="612"/>
      <c r="F124" s="613"/>
    </row>
    <row r="125" spans="1:13">
      <c r="E125" s="606" t="s">
        <v>32</v>
      </c>
      <c r="F125" s="607">
        <f>ROUND(SUM(F121:F124),0)</f>
        <v>0</v>
      </c>
    </row>
    <row r="127" spans="1:13">
      <c r="A127" s="597" t="s">
        <v>28</v>
      </c>
    </row>
    <row r="128" spans="1:13" ht="6.6" customHeight="1">
      <c r="A128" s="601"/>
    </row>
    <row r="129" spans="1:13">
      <c r="A129" s="601" t="s">
        <v>637</v>
      </c>
      <c r="B129" s="653" t="s">
        <v>147</v>
      </c>
      <c r="C129" s="653"/>
      <c r="D129" s="653"/>
      <c r="E129" s="602" t="s">
        <v>497</v>
      </c>
      <c r="F129" s="603" t="s">
        <v>119</v>
      </c>
      <c r="H129" s="659" t="s">
        <v>146</v>
      </c>
      <c r="I129" s="1129" t="s">
        <v>147</v>
      </c>
      <c r="J129" s="1130"/>
      <c r="K129" s="1130"/>
      <c r="L129" s="659" t="s">
        <v>130</v>
      </c>
      <c r="M129" s="662" t="s">
        <v>119</v>
      </c>
    </row>
    <row r="130" spans="1:13">
      <c r="A130" s="665"/>
      <c r="B130" s="1118" t="s">
        <v>574</v>
      </c>
      <c r="C130" s="1119"/>
      <c r="D130" s="1120"/>
      <c r="E130" s="604"/>
      <c r="F130" s="605"/>
      <c r="H130" s="660" t="s">
        <v>148</v>
      </c>
      <c r="I130" s="1123" t="s">
        <v>149</v>
      </c>
      <c r="J130" s="1123"/>
      <c r="K130" s="1123"/>
      <c r="L130" s="660" t="s">
        <v>150</v>
      </c>
      <c r="M130" s="663">
        <f>500*4</f>
        <v>2000</v>
      </c>
    </row>
    <row r="131" spans="1:13">
      <c r="A131" s="665"/>
      <c r="B131" s="1118"/>
      <c r="C131" s="1119"/>
      <c r="D131" s="1120"/>
      <c r="E131" s="604"/>
      <c r="F131" s="605"/>
    </row>
    <row r="132" spans="1:13">
      <c r="A132" s="665"/>
      <c r="B132" s="1118"/>
      <c r="C132" s="1119"/>
      <c r="D132" s="1120"/>
      <c r="E132" s="604"/>
      <c r="F132" s="605"/>
    </row>
    <row r="133" spans="1:13">
      <c r="A133" s="665"/>
      <c r="B133" s="1118"/>
      <c r="C133" s="1119"/>
      <c r="D133" s="1120"/>
      <c r="E133" s="604"/>
      <c r="F133" s="605"/>
    </row>
    <row r="134" spans="1:13">
      <c r="D134" s="609"/>
      <c r="E134" s="606" t="s">
        <v>33</v>
      </c>
      <c r="F134" s="607">
        <f>ROUND(SUM(F130:F133),0)</f>
        <v>0</v>
      </c>
    </row>
    <row r="136" spans="1:13">
      <c r="A136" s="597" t="s">
        <v>26</v>
      </c>
    </row>
    <row r="137" spans="1:13" ht="6" customHeight="1">
      <c r="A137" s="601"/>
    </row>
    <row r="138" spans="1:13">
      <c r="A138" s="666" t="s">
        <v>128</v>
      </c>
      <c r="B138" s="653" t="s">
        <v>129</v>
      </c>
      <c r="C138" s="653"/>
      <c r="D138" s="653"/>
      <c r="E138" s="602" t="s">
        <v>497</v>
      </c>
      <c r="F138" s="603" t="s">
        <v>119</v>
      </c>
      <c r="H138" s="659" t="s">
        <v>128</v>
      </c>
      <c r="I138" s="1129" t="s">
        <v>129</v>
      </c>
      <c r="J138" s="1130"/>
      <c r="K138" s="1130"/>
      <c r="L138" s="659" t="s">
        <v>130</v>
      </c>
      <c r="M138" s="662" t="s">
        <v>119</v>
      </c>
    </row>
    <row r="139" spans="1:13">
      <c r="A139" s="665"/>
      <c r="B139" s="617"/>
      <c r="C139" s="619"/>
      <c r="D139" s="620"/>
      <c r="E139" s="604"/>
      <c r="F139" s="605"/>
      <c r="H139" s="660" t="s">
        <v>151</v>
      </c>
      <c r="I139" s="1123" t="s">
        <v>152</v>
      </c>
      <c r="J139" s="1123"/>
      <c r="K139" s="1123"/>
      <c r="L139" s="660" t="s">
        <v>153</v>
      </c>
      <c r="M139" s="663">
        <f>50*20</f>
        <v>1000</v>
      </c>
    </row>
    <row r="140" spans="1:13">
      <c r="A140" s="665"/>
      <c r="B140" s="617"/>
      <c r="C140" s="619"/>
      <c r="D140" s="620"/>
      <c r="E140" s="604"/>
      <c r="F140" s="605"/>
      <c r="H140" s="598"/>
      <c r="L140" s="598"/>
      <c r="M140" s="614"/>
    </row>
    <row r="141" spans="1:13">
      <c r="A141" s="665"/>
      <c r="B141" s="617"/>
      <c r="C141" s="619"/>
      <c r="D141" s="620"/>
      <c r="E141" s="604"/>
      <c r="F141" s="605"/>
      <c r="H141" s="598"/>
      <c r="L141" s="598"/>
      <c r="M141" s="614"/>
    </row>
    <row r="142" spans="1:13">
      <c r="A142" s="665"/>
      <c r="B142" s="617"/>
      <c r="C142" s="619"/>
      <c r="D142" s="620"/>
      <c r="E142" s="604"/>
      <c r="F142" s="605"/>
      <c r="H142" s="598"/>
      <c r="L142" s="598"/>
      <c r="M142" s="614"/>
    </row>
    <row r="143" spans="1:13">
      <c r="A143" s="665"/>
      <c r="B143" s="617"/>
      <c r="C143" s="619"/>
      <c r="D143" s="620"/>
      <c r="E143" s="604"/>
      <c r="F143" s="605"/>
    </row>
    <row r="144" spans="1:13">
      <c r="E144" s="606" t="s">
        <v>48</v>
      </c>
      <c r="F144" s="607">
        <f>SUM(F139:F143)</f>
        <v>0</v>
      </c>
    </row>
    <row r="145" spans="1:8" ht="14.4" thickBot="1"/>
    <row r="146" spans="1:8" ht="14.4" thickBot="1">
      <c r="D146" s="591"/>
      <c r="E146" s="615" t="s">
        <v>49</v>
      </c>
      <c r="F146" s="594">
        <f>ROUND(F96+F106+F116+F125+F134+F144,0)</f>
        <v>0</v>
      </c>
    </row>
    <row r="147" spans="1:8" ht="14.4" thickBot="1"/>
    <row r="148" spans="1:8" ht="14.4" thickBot="1">
      <c r="D148" s="591"/>
      <c r="E148" s="593" t="s">
        <v>51</v>
      </c>
      <c r="F148" s="594">
        <f>ROUND(F84+F146,0)</f>
        <v>0</v>
      </c>
    </row>
    <row r="149" spans="1:8">
      <c r="A149" s="573" t="s">
        <v>52</v>
      </c>
      <c r="B149" s="616"/>
      <c r="F149" s="610"/>
    </row>
    <row r="150" spans="1:8">
      <c r="A150" s="527" t="s">
        <v>732</v>
      </c>
      <c r="B150" s="616"/>
    </row>
    <row r="151" spans="1:8">
      <c r="A151" s="573"/>
      <c r="F151" s="603" t="s">
        <v>53</v>
      </c>
    </row>
    <row r="152" spans="1:8">
      <c r="A152" s="617"/>
      <c r="B152" s="618"/>
      <c r="C152" s="619"/>
      <c r="D152" s="619"/>
      <c r="E152" s="620"/>
      <c r="F152" s="621">
        <f>ROUND(F148*0.15,0)</f>
        <v>0</v>
      </c>
    </row>
    <row r="153" spans="1:8">
      <c r="A153" s="622"/>
      <c r="B153" s="623"/>
      <c r="C153" s="609"/>
      <c r="D153" s="609"/>
      <c r="E153" s="624"/>
      <c r="F153" s="625"/>
    </row>
    <row r="154" spans="1:8">
      <c r="A154" s="622"/>
      <c r="B154" s="623"/>
      <c r="C154" s="609"/>
      <c r="D154" s="609"/>
      <c r="E154" s="624"/>
      <c r="F154" s="625"/>
    </row>
    <row r="155" spans="1:8" ht="11.25" customHeight="1">
      <c r="B155" s="626"/>
      <c r="F155" s="610"/>
    </row>
    <row r="156" spans="1:8" ht="14.4" thickBot="1">
      <c r="A156" s="627"/>
      <c r="E156" s="581" t="s">
        <v>158</v>
      </c>
      <c r="F156" s="658" t="e">
        <f>F157/F148</f>
        <v>#DIV/0!</v>
      </c>
      <c r="H156" s="661" t="s">
        <v>613</v>
      </c>
    </row>
    <row r="157" spans="1:8" ht="14.4" thickBot="1">
      <c r="A157" s="628"/>
      <c r="D157" s="591"/>
      <c r="E157" s="629" t="s">
        <v>54</v>
      </c>
      <c r="F157" s="594">
        <f>ROUND(SUM(F152:F154),0)</f>
        <v>0</v>
      </c>
    </row>
    <row r="158" spans="1:8" ht="10.5" customHeight="1" thickBot="1">
      <c r="A158" s="628"/>
      <c r="F158" s="574"/>
    </row>
    <row r="159" spans="1:8" ht="16.2" thickBot="1">
      <c r="E159" s="630" t="s">
        <v>72</v>
      </c>
      <c r="F159" s="631">
        <f>ROUND(F148+F157,0)</f>
        <v>0</v>
      </c>
    </row>
    <row r="161" spans="6:6">
      <c r="F161" s="574"/>
    </row>
    <row r="162" spans="6:6">
      <c r="F162" s="574"/>
    </row>
    <row r="163" spans="6:6">
      <c r="F163" s="574"/>
    </row>
    <row r="164" spans="6:6">
      <c r="F164" s="574"/>
    </row>
    <row r="165" spans="6:6">
      <c r="F165" s="574"/>
    </row>
    <row r="166" spans="6:6">
      <c r="F166" s="574"/>
    </row>
    <row r="167" spans="6:6">
      <c r="F167" s="574"/>
    </row>
    <row r="168" spans="6:6">
      <c r="F168" s="574"/>
    </row>
  </sheetData>
  <mergeCells count="94">
    <mergeCell ref="B131:D131"/>
    <mergeCell ref="B132:D132"/>
    <mergeCell ref="B133:D133"/>
    <mergeCell ref="I138:K138"/>
    <mergeCell ref="I139:K139"/>
    <mergeCell ref="B130:D130"/>
    <mergeCell ref="I130:K130"/>
    <mergeCell ref="B112:D112"/>
    <mergeCell ref="B113:D113"/>
    <mergeCell ref="B114:D114"/>
    <mergeCell ref="B115:D115"/>
    <mergeCell ref="B120:C120"/>
    <mergeCell ref="B121:C121"/>
    <mergeCell ref="H121:I121"/>
    <mergeCell ref="B122:C122"/>
    <mergeCell ref="B123:C123"/>
    <mergeCell ref="B124:C124"/>
    <mergeCell ref="I129:K129"/>
    <mergeCell ref="B111:D111"/>
    <mergeCell ref="I111:K111"/>
    <mergeCell ref="B93:D93"/>
    <mergeCell ref="B94:D94"/>
    <mergeCell ref="B95:D95"/>
    <mergeCell ref="B100:D100"/>
    <mergeCell ref="I100:K100"/>
    <mergeCell ref="B101:D101"/>
    <mergeCell ref="I101:K101"/>
    <mergeCell ref="B102:D102"/>
    <mergeCell ref="B103:D103"/>
    <mergeCell ref="B104:D104"/>
    <mergeCell ref="B105:D105"/>
    <mergeCell ref="I110:K110"/>
    <mergeCell ref="B89:D90"/>
    <mergeCell ref="I90:K90"/>
    <mergeCell ref="B91:D91"/>
    <mergeCell ref="I91:K91"/>
    <mergeCell ref="B92:D92"/>
    <mergeCell ref="I92:K92"/>
    <mergeCell ref="C77:D77"/>
    <mergeCell ref="E77:F77"/>
    <mergeCell ref="C78:D78"/>
    <mergeCell ref="E78:F78"/>
    <mergeCell ref="C79:D79"/>
    <mergeCell ref="E79:F79"/>
    <mergeCell ref="C74:D74"/>
    <mergeCell ref="E74:F74"/>
    <mergeCell ref="C75:D75"/>
    <mergeCell ref="E75:F75"/>
    <mergeCell ref="C76:D76"/>
    <mergeCell ref="E76:F76"/>
    <mergeCell ref="C73:D73"/>
    <mergeCell ref="E73:F73"/>
    <mergeCell ref="B52:F52"/>
    <mergeCell ref="B56:F56"/>
    <mergeCell ref="B57:F57"/>
    <mergeCell ref="B58:F58"/>
    <mergeCell ref="B62:F62"/>
    <mergeCell ref="B63:F63"/>
    <mergeCell ref="B64:F64"/>
    <mergeCell ref="C71:D71"/>
    <mergeCell ref="E71:F71"/>
    <mergeCell ref="C72:D72"/>
    <mergeCell ref="E72:F72"/>
    <mergeCell ref="B51:F51"/>
    <mergeCell ref="B28:F28"/>
    <mergeCell ref="B32:F32"/>
    <mergeCell ref="B33:F33"/>
    <mergeCell ref="B34:F34"/>
    <mergeCell ref="B38:F38"/>
    <mergeCell ref="B39:F39"/>
    <mergeCell ref="B40:F40"/>
    <mergeCell ref="B44:F44"/>
    <mergeCell ref="B45:F45"/>
    <mergeCell ref="B46:F46"/>
    <mergeCell ref="B50:F50"/>
    <mergeCell ref="B27:F27"/>
    <mergeCell ref="H11:I11"/>
    <mergeCell ref="H12:I12"/>
    <mergeCell ref="B14:F14"/>
    <mergeCell ref="B15:F15"/>
    <mergeCell ref="H15:O16"/>
    <mergeCell ref="B16:F16"/>
    <mergeCell ref="H17:O17"/>
    <mergeCell ref="B20:F20"/>
    <mergeCell ref="B21:F21"/>
    <mergeCell ref="B22:F22"/>
    <mergeCell ref="B26:F26"/>
    <mergeCell ref="B10:F10"/>
    <mergeCell ref="I10:M10"/>
    <mergeCell ref="A1:F1"/>
    <mergeCell ref="B8:F8"/>
    <mergeCell ref="I8:M8"/>
    <mergeCell ref="B9:F9"/>
    <mergeCell ref="I9:M9"/>
  </mergeCells>
  <conditionalFormatting sqref="F82">
    <cfRule type="cellIs" dxfId="1" priority="2" operator="greaterThan">
      <formula>0.3</formula>
    </cfRule>
  </conditionalFormatting>
  <conditionalFormatting sqref="F156">
    <cfRule type="cellIs" dxfId="0" priority="1" operator="greaterThan">
      <formula>0.151</formula>
    </cfRule>
  </conditionalFormatting>
  <pageMargins left="0.2" right="0.2" top="0.75" bottom="0.5" header="0.3" footer="0.3"/>
  <pageSetup firstPageNumber="2" fitToHeight="0" orientation="portrait" useFirstPageNumber="1" r:id="rId1"/>
  <headerFooter scaleWithDoc="0">
    <oddHeader>&amp;RPage &amp;P</oddHeader>
  </headerFooter>
  <colBreaks count="1" manualBreakCount="1">
    <brk id="6"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B166"/>
  <sheetViews>
    <sheetView view="pageBreakPreview" topLeftCell="A83" zoomScaleNormal="100" zoomScaleSheetLayoutView="100" workbookViewId="0">
      <selection activeCell="C149" sqref="C149"/>
    </sheetView>
  </sheetViews>
  <sheetFormatPr defaultColWidth="159.25" defaultRowHeight="13.8"/>
  <cols>
    <col min="1" max="1" width="79" style="16" bestFit="1" customWidth="1"/>
    <col min="2" max="2" width="34.75" style="16" bestFit="1" customWidth="1"/>
    <col min="3" max="16384" width="159.25" style="16"/>
  </cols>
  <sheetData>
    <row r="1" spans="1:2">
      <c r="A1" s="174" t="s">
        <v>183</v>
      </c>
      <c r="B1" s="174" t="s">
        <v>184</v>
      </c>
    </row>
    <row r="2" spans="1:2">
      <c r="A2" s="175" t="s">
        <v>185</v>
      </c>
      <c r="B2" s="16" t="s">
        <v>186</v>
      </c>
    </row>
    <row r="3" spans="1:2">
      <c r="A3" s="175" t="s">
        <v>187</v>
      </c>
      <c r="B3" s="175" t="s">
        <v>188</v>
      </c>
    </row>
    <row r="4" spans="1:2">
      <c r="A4" s="175" t="s">
        <v>189</v>
      </c>
      <c r="B4" s="16" t="s">
        <v>190</v>
      </c>
    </row>
    <row r="5" spans="1:2">
      <c r="A5" s="175" t="s">
        <v>191</v>
      </c>
      <c r="B5" s="175" t="s">
        <v>188</v>
      </c>
    </row>
    <row r="6" spans="1:2">
      <c r="A6" s="175" t="s">
        <v>192</v>
      </c>
      <c r="B6" s="16" t="s">
        <v>190</v>
      </c>
    </row>
    <row r="7" spans="1:2">
      <c r="A7" s="175" t="s">
        <v>193</v>
      </c>
      <c r="B7" s="16" t="s">
        <v>190</v>
      </c>
    </row>
    <row r="8" spans="1:2">
      <c r="A8" s="175" t="s">
        <v>194</v>
      </c>
      <c r="B8" s="16" t="s">
        <v>190</v>
      </c>
    </row>
    <row r="9" spans="1:2">
      <c r="A9" s="175" t="s">
        <v>195</v>
      </c>
      <c r="B9" s="16" t="s">
        <v>190</v>
      </c>
    </row>
    <row r="10" spans="1:2">
      <c r="A10" s="175" t="s">
        <v>196</v>
      </c>
      <c r="B10" s="16" t="s">
        <v>197</v>
      </c>
    </row>
    <row r="11" spans="1:2">
      <c r="A11" s="175" t="s">
        <v>198</v>
      </c>
      <c r="B11" s="16" t="s">
        <v>199</v>
      </c>
    </row>
    <row r="12" spans="1:2">
      <c r="A12" s="175" t="s">
        <v>200</v>
      </c>
      <c r="B12" s="16" t="s">
        <v>201</v>
      </c>
    </row>
    <row r="13" spans="1:2">
      <c r="A13" s="175" t="s">
        <v>202</v>
      </c>
      <c r="B13" s="16" t="s">
        <v>203</v>
      </c>
    </row>
    <row r="14" spans="1:2">
      <c r="A14" s="175" t="s">
        <v>204</v>
      </c>
      <c r="B14" s="16" t="s">
        <v>186</v>
      </c>
    </row>
    <row r="15" spans="1:2">
      <c r="A15" s="175" t="s">
        <v>205</v>
      </c>
      <c r="B15" s="16" t="s">
        <v>206</v>
      </c>
    </row>
    <row r="16" spans="1:2">
      <c r="A16" s="175" t="s">
        <v>207</v>
      </c>
      <c r="B16" s="16" t="s">
        <v>208</v>
      </c>
    </row>
    <row r="17" spans="1:2">
      <c r="A17" s="175" t="s">
        <v>209</v>
      </c>
      <c r="B17" s="16" t="s">
        <v>210</v>
      </c>
    </row>
    <row r="18" spans="1:2">
      <c r="A18" s="175" t="s">
        <v>211</v>
      </c>
      <c r="B18" s="16" t="s">
        <v>210</v>
      </c>
    </row>
    <row r="19" spans="1:2">
      <c r="A19" s="175" t="s">
        <v>212</v>
      </c>
      <c r="B19" s="16" t="s">
        <v>210</v>
      </c>
    </row>
    <row r="20" spans="1:2">
      <c r="A20" s="175" t="s">
        <v>213</v>
      </c>
      <c r="B20" s="16" t="s">
        <v>210</v>
      </c>
    </row>
    <row r="21" spans="1:2">
      <c r="A21" s="176" t="s">
        <v>214</v>
      </c>
      <c r="B21" s="16" t="s">
        <v>210</v>
      </c>
    </row>
    <row r="22" spans="1:2">
      <c r="A22" s="175" t="s">
        <v>215</v>
      </c>
      <c r="B22" s="16" t="s">
        <v>190</v>
      </c>
    </row>
    <row r="23" spans="1:2">
      <c r="A23" s="175" t="s">
        <v>216</v>
      </c>
      <c r="B23" s="16" t="s">
        <v>210</v>
      </c>
    </row>
    <row r="24" spans="1:2">
      <c r="A24" s="177" t="s">
        <v>217</v>
      </c>
      <c r="B24" s="16" t="s">
        <v>218</v>
      </c>
    </row>
    <row r="25" spans="1:2">
      <c r="A25" s="177" t="s">
        <v>219</v>
      </c>
      <c r="B25" s="16" t="s">
        <v>218</v>
      </c>
    </row>
    <row r="26" spans="1:2">
      <c r="A26" s="177" t="s">
        <v>220</v>
      </c>
      <c r="B26" s="16" t="s">
        <v>218</v>
      </c>
    </row>
    <row r="27" spans="1:2">
      <c r="A27" s="177" t="s">
        <v>221</v>
      </c>
      <c r="B27" s="16" t="s">
        <v>218</v>
      </c>
    </row>
    <row r="28" spans="1:2">
      <c r="A28" s="177" t="s">
        <v>222</v>
      </c>
      <c r="B28" s="16" t="s">
        <v>218</v>
      </c>
    </row>
    <row r="29" spans="1:2">
      <c r="A29" s="177" t="s">
        <v>223</v>
      </c>
      <c r="B29" s="16" t="s">
        <v>218</v>
      </c>
    </row>
    <row r="30" spans="1:2">
      <c r="A30" s="177" t="s">
        <v>224</v>
      </c>
      <c r="B30" s="16" t="s">
        <v>218</v>
      </c>
    </row>
    <row r="31" spans="1:2">
      <c r="A31" s="177" t="s">
        <v>225</v>
      </c>
      <c r="B31" s="16" t="s">
        <v>218</v>
      </c>
    </row>
    <row r="32" spans="1:2">
      <c r="A32" s="177" t="s">
        <v>226</v>
      </c>
      <c r="B32" s="16" t="s">
        <v>218</v>
      </c>
    </row>
    <row r="33" spans="1:2">
      <c r="A33" s="177" t="s">
        <v>227</v>
      </c>
      <c r="B33" s="16" t="s">
        <v>218</v>
      </c>
    </row>
    <row r="34" spans="1:2">
      <c r="A34" s="177" t="s">
        <v>228</v>
      </c>
      <c r="B34" s="16" t="s">
        <v>218</v>
      </c>
    </row>
    <row r="35" spans="1:2">
      <c r="A35" s="175" t="s">
        <v>229</v>
      </c>
      <c r="B35" s="175" t="s">
        <v>229</v>
      </c>
    </row>
    <row r="36" spans="1:2">
      <c r="A36" s="177" t="s">
        <v>230</v>
      </c>
      <c r="B36" s="16" t="s">
        <v>231</v>
      </c>
    </row>
    <row r="37" spans="1:2">
      <c r="A37" s="177" t="s">
        <v>232</v>
      </c>
      <c r="B37" s="16" t="s">
        <v>231</v>
      </c>
    </row>
    <row r="38" spans="1:2">
      <c r="A38" s="177" t="s">
        <v>233</v>
      </c>
      <c r="B38" s="16" t="s">
        <v>231</v>
      </c>
    </row>
    <row r="39" spans="1:2">
      <c r="A39" s="177" t="s">
        <v>234</v>
      </c>
      <c r="B39" s="16" t="s">
        <v>231</v>
      </c>
    </row>
    <row r="40" spans="1:2">
      <c r="A40" s="177" t="s">
        <v>235</v>
      </c>
      <c r="B40" s="16" t="s">
        <v>231</v>
      </c>
    </row>
    <row r="41" spans="1:2">
      <c r="A41" s="177" t="s">
        <v>236</v>
      </c>
      <c r="B41" s="16" t="s">
        <v>231</v>
      </c>
    </row>
    <row r="42" spans="1:2">
      <c r="A42" s="175" t="s">
        <v>237</v>
      </c>
      <c r="B42" s="16" t="s">
        <v>231</v>
      </c>
    </row>
    <row r="43" spans="1:2">
      <c r="A43" s="175" t="s">
        <v>238</v>
      </c>
      <c r="B43" s="16" t="s">
        <v>210</v>
      </c>
    </row>
    <row r="44" spans="1:2">
      <c r="A44" s="175" t="s">
        <v>239</v>
      </c>
      <c r="B44" s="16" t="s">
        <v>206</v>
      </c>
    </row>
    <row r="45" spans="1:2">
      <c r="A45" s="175" t="s">
        <v>240</v>
      </c>
      <c r="B45" s="175" t="s">
        <v>240</v>
      </c>
    </row>
    <row r="46" spans="1:2">
      <c r="A46" s="175" t="s">
        <v>241</v>
      </c>
      <c r="B46" s="175" t="s">
        <v>241</v>
      </c>
    </row>
    <row r="47" spans="1:2">
      <c r="A47" s="175" t="s">
        <v>242</v>
      </c>
      <c r="B47" s="16" t="s">
        <v>208</v>
      </c>
    </row>
    <row r="48" spans="1:2">
      <c r="A48" s="16" t="s">
        <v>243</v>
      </c>
      <c r="B48" s="16" t="s">
        <v>244</v>
      </c>
    </row>
    <row r="49" spans="1:2">
      <c r="A49" s="175" t="s">
        <v>245</v>
      </c>
      <c r="B49" s="16" t="s">
        <v>82</v>
      </c>
    </row>
    <row r="50" spans="1:2">
      <c r="A50" s="175" t="s">
        <v>246</v>
      </c>
      <c r="B50" s="16" t="s">
        <v>79</v>
      </c>
    </row>
    <row r="51" spans="1:2">
      <c r="A51" s="175" t="s">
        <v>247</v>
      </c>
      <c r="B51" s="16" t="s">
        <v>77</v>
      </c>
    </row>
    <row r="52" spans="1:2">
      <c r="A52" s="175" t="s">
        <v>248</v>
      </c>
      <c r="B52" s="16" t="s">
        <v>75</v>
      </c>
    </row>
    <row r="53" spans="1:2">
      <c r="A53" s="175" t="s">
        <v>249</v>
      </c>
      <c r="B53" s="16" t="s">
        <v>81</v>
      </c>
    </row>
    <row r="54" spans="1:2">
      <c r="A54" s="178" t="s">
        <v>250</v>
      </c>
      <c r="B54" s="16" t="s">
        <v>90</v>
      </c>
    </row>
    <row r="55" spans="1:2">
      <c r="A55" s="178" t="s">
        <v>251</v>
      </c>
      <c r="B55" s="16" t="s">
        <v>86</v>
      </c>
    </row>
    <row r="56" spans="1:2">
      <c r="A56" s="16" t="s">
        <v>252</v>
      </c>
      <c r="B56" s="16" t="s">
        <v>253</v>
      </c>
    </row>
    <row r="57" spans="1:2">
      <c r="A57" s="178" t="s">
        <v>254</v>
      </c>
      <c r="B57" s="16" t="s">
        <v>89</v>
      </c>
    </row>
    <row r="58" spans="1:2">
      <c r="A58" s="16" t="s">
        <v>255</v>
      </c>
      <c r="B58" s="16" t="s">
        <v>256</v>
      </c>
    </row>
    <row r="59" spans="1:2">
      <c r="A59" s="16" t="s">
        <v>257</v>
      </c>
      <c r="B59" s="16" t="s">
        <v>258</v>
      </c>
    </row>
    <row r="60" spans="1:2">
      <c r="A60" s="178" t="s">
        <v>259</v>
      </c>
      <c r="B60" s="16" t="s">
        <v>88</v>
      </c>
    </row>
    <row r="61" spans="1:2">
      <c r="A61" s="178" t="s">
        <v>260</v>
      </c>
      <c r="B61" s="16" t="s">
        <v>87</v>
      </c>
    </row>
    <row r="62" spans="1:2">
      <c r="A62" s="16" t="s">
        <v>528</v>
      </c>
      <c r="B62" s="16" t="s">
        <v>282</v>
      </c>
    </row>
    <row r="63" spans="1:2">
      <c r="A63" s="16" t="s">
        <v>261</v>
      </c>
      <c r="B63" s="16" t="s">
        <v>262</v>
      </c>
    </row>
    <row r="64" spans="1:2">
      <c r="A64" s="175" t="s">
        <v>263</v>
      </c>
      <c r="B64" s="16" t="s">
        <v>101</v>
      </c>
    </row>
    <row r="65" spans="1:2">
      <c r="A65" s="175" t="s">
        <v>264</v>
      </c>
      <c r="B65" s="16" t="s">
        <v>92</v>
      </c>
    </row>
    <row r="66" spans="1:2">
      <c r="A66" s="175" t="s">
        <v>265</v>
      </c>
      <c r="B66" s="16" t="s">
        <v>97</v>
      </c>
    </row>
    <row r="67" spans="1:2">
      <c r="A67" s="16" t="s">
        <v>266</v>
      </c>
      <c r="B67" s="16" t="s">
        <v>267</v>
      </c>
    </row>
    <row r="68" spans="1:2">
      <c r="A68" s="175" t="s">
        <v>268</v>
      </c>
      <c r="B68" s="16" t="s">
        <v>93</v>
      </c>
    </row>
    <row r="69" spans="1:2">
      <c r="A69" s="175" t="s">
        <v>269</v>
      </c>
      <c r="B69" s="16" t="s">
        <v>95</v>
      </c>
    </row>
    <row r="70" spans="1:2">
      <c r="A70" s="175" t="s">
        <v>270</v>
      </c>
      <c r="B70" s="16" t="s">
        <v>100</v>
      </c>
    </row>
    <row r="71" spans="1:2">
      <c r="A71" s="16" t="s">
        <v>529</v>
      </c>
      <c r="B71" s="16" t="s">
        <v>271</v>
      </c>
    </row>
    <row r="72" spans="1:2">
      <c r="A72" s="175" t="s">
        <v>272</v>
      </c>
      <c r="B72" s="16" t="s">
        <v>94</v>
      </c>
    </row>
    <row r="73" spans="1:2">
      <c r="A73" s="175" t="s">
        <v>273</v>
      </c>
      <c r="B73" s="16" t="s">
        <v>98</v>
      </c>
    </row>
    <row r="74" spans="1:2">
      <c r="A74" s="175" t="s">
        <v>274</v>
      </c>
      <c r="B74" s="16" t="s">
        <v>104</v>
      </c>
    </row>
    <row r="75" spans="1:2">
      <c r="A75" s="175" t="s">
        <v>275</v>
      </c>
      <c r="B75" s="16" t="s">
        <v>96</v>
      </c>
    </row>
    <row r="76" spans="1:2">
      <c r="A76" s="175" t="s">
        <v>276</v>
      </c>
      <c r="B76" s="16" t="s">
        <v>102</v>
      </c>
    </row>
    <row r="77" spans="1:2">
      <c r="A77" s="16" t="s">
        <v>277</v>
      </c>
      <c r="B77" s="16" t="s">
        <v>278</v>
      </c>
    </row>
    <row r="78" spans="1:2">
      <c r="A78" s="16" t="s">
        <v>279</v>
      </c>
      <c r="B78" s="16" t="s">
        <v>280</v>
      </c>
    </row>
    <row r="79" spans="1:2">
      <c r="A79" s="175" t="s">
        <v>281</v>
      </c>
      <c r="B79" s="16" t="s">
        <v>105</v>
      </c>
    </row>
    <row r="80" spans="1:2">
      <c r="A80" s="16" t="s">
        <v>283</v>
      </c>
      <c r="B80" s="16" t="s">
        <v>284</v>
      </c>
    </row>
    <row r="81" spans="1:2">
      <c r="A81" s="175" t="s">
        <v>285</v>
      </c>
      <c r="B81" s="16" t="s">
        <v>99</v>
      </c>
    </row>
    <row r="82" spans="1:2">
      <c r="A82" s="175" t="s">
        <v>286</v>
      </c>
      <c r="B82" s="16" t="s">
        <v>107</v>
      </c>
    </row>
    <row r="83" spans="1:2">
      <c r="A83" s="175" t="s">
        <v>287</v>
      </c>
      <c r="B83" s="16" t="s">
        <v>106</v>
      </c>
    </row>
    <row r="84" spans="1:2">
      <c r="A84" s="175" t="s">
        <v>288</v>
      </c>
      <c r="B84" s="16" t="s">
        <v>103</v>
      </c>
    </row>
    <row r="85" spans="1:2">
      <c r="A85" s="175" t="s">
        <v>289</v>
      </c>
      <c r="B85" s="16" t="s">
        <v>91</v>
      </c>
    </row>
    <row r="86" spans="1:2">
      <c r="A86" s="16" t="s">
        <v>290</v>
      </c>
      <c r="B86" s="16" t="s">
        <v>291</v>
      </c>
    </row>
    <row r="87" spans="1:2">
      <c r="A87" s="175" t="s">
        <v>292</v>
      </c>
      <c r="B87" s="16" t="s">
        <v>108</v>
      </c>
    </row>
    <row r="88" spans="1:2">
      <c r="A88" s="16" t="s">
        <v>293</v>
      </c>
      <c r="B88" s="16" t="s">
        <v>294</v>
      </c>
    </row>
    <row r="89" spans="1:2">
      <c r="A89" s="16" t="s">
        <v>295</v>
      </c>
      <c r="B89" s="16" t="s">
        <v>296</v>
      </c>
    </row>
    <row r="90" spans="1:2">
      <c r="A90" s="178" t="s">
        <v>70</v>
      </c>
      <c r="B90" s="16" t="s">
        <v>297</v>
      </c>
    </row>
    <row r="91" spans="1:2">
      <c r="A91" s="178" t="s">
        <v>69</v>
      </c>
      <c r="B91" s="16" t="s">
        <v>297</v>
      </c>
    </row>
    <row r="92" spans="1:2">
      <c r="A92" s="178" t="s">
        <v>68</v>
      </c>
      <c r="B92" s="16" t="s">
        <v>297</v>
      </c>
    </row>
    <row r="93" spans="1:2">
      <c r="A93" s="179" t="s">
        <v>298</v>
      </c>
      <c r="B93" s="16" t="s">
        <v>299</v>
      </c>
    </row>
    <row r="94" spans="1:2" s="1" customFormat="1">
      <c r="A94" s="178" t="s">
        <v>300</v>
      </c>
      <c r="B94" s="16" t="s">
        <v>299</v>
      </c>
    </row>
    <row r="95" spans="1:2" s="1" customFormat="1">
      <c r="A95" s="178" t="s">
        <v>301</v>
      </c>
      <c r="B95" s="16" t="s">
        <v>299</v>
      </c>
    </row>
    <row r="96" spans="1:2" s="1" customFormat="1">
      <c r="A96" s="178" t="s">
        <v>302</v>
      </c>
      <c r="B96" s="16" t="s">
        <v>299</v>
      </c>
    </row>
    <row r="97" spans="1:2" s="1" customFormat="1">
      <c r="A97" s="178" t="s">
        <v>303</v>
      </c>
      <c r="B97" s="16" t="s">
        <v>299</v>
      </c>
    </row>
    <row r="98" spans="1:2" s="1" customFormat="1">
      <c r="A98" s="178" t="s">
        <v>304</v>
      </c>
      <c r="B98" s="16" t="s">
        <v>299</v>
      </c>
    </row>
    <row r="99" spans="1:2" s="1" customFormat="1">
      <c r="A99" s="178" t="s">
        <v>305</v>
      </c>
      <c r="B99" s="16" t="s">
        <v>299</v>
      </c>
    </row>
    <row r="100" spans="1:2" s="1" customFormat="1">
      <c r="A100" s="179" t="s">
        <v>306</v>
      </c>
      <c r="B100" s="16" t="s">
        <v>299</v>
      </c>
    </row>
    <row r="101" spans="1:2" s="1" customFormat="1">
      <c r="A101" s="179" t="s">
        <v>307</v>
      </c>
      <c r="B101" s="16" t="s">
        <v>299</v>
      </c>
    </row>
    <row r="102" spans="1:2" s="1" customFormat="1">
      <c r="A102" s="179" t="s">
        <v>308</v>
      </c>
      <c r="B102" s="16" t="s">
        <v>299</v>
      </c>
    </row>
    <row r="103" spans="1:2" s="1" customFormat="1">
      <c r="A103" s="179" t="s">
        <v>309</v>
      </c>
      <c r="B103" s="16" t="s">
        <v>299</v>
      </c>
    </row>
    <row r="104" spans="1:2" s="1" customFormat="1">
      <c r="A104" s="179" t="s">
        <v>310</v>
      </c>
      <c r="B104" s="16" t="s">
        <v>299</v>
      </c>
    </row>
    <row r="105" spans="1:2" s="1" customFormat="1">
      <c r="A105" s="179" t="s">
        <v>311</v>
      </c>
      <c r="B105" s="16" t="s">
        <v>299</v>
      </c>
    </row>
    <row r="106" spans="1:2" s="1" customFormat="1">
      <c r="A106" s="179" t="s">
        <v>312</v>
      </c>
      <c r="B106" s="16" t="s">
        <v>299</v>
      </c>
    </row>
    <row r="107" spans="1:2" s="1" customFormat="1">
      <c r="A107" s="179" t="s">
        <v>313</v>
      </c>
      <c r="B107" s="16" t="s">
        <v>299</v>
      </c>
    </row>
    <row r="108" spans="1:2" s="1" customFormat="1">
      <c r="A108" s="180" t="s">
        <v>314</v>
      </c>
      <c r="B108" s="16" t="s">
        <v>299</v>
      </c>
    </row>
    <row r="109" spans="1:2" s="1" customFormat="1">
      <c r="A109" s="180" t="s">
        <v>315</v>
      </c>
      <c r="B109" s="16" t="s">
        <v>299</v>
      </c>
    </row>
    <row r="110" spans="1:2" s="1" customFormat="1">
      <c r="A110" s="180" t="s">
        <v>316</v>
      </c>
      <c r="B110" s="16" t="s">
        <v>317</v>
      </c>
    </row>
    <row r="111" spans="1:2" s="1" customFormat="1">
      <c r="A111" s="180" t="s">
        <v>318</v>
      </c>
      <c r="B111" s="16" t="s">
        <v>319</v>
      </c>
    </row>
    <row r="112" spans="1:2" s="1" customFormat="1">
      <c r="A112" s="180" t="s">
        <v>320</v>
      </c>
      <c r="B112" s="16" t="s">
        <v>321</v>
      </c>
    </row>
    <row r="113" spans="1:2" s="1" customFormat="1">
      <c r="A113" s="180" t="s">
        <v>322</v>
      </c>
      <c r="B113" s="16" t="s">
        <v>323</v>
      </c>
    </row>
    <row r="114" spans="1:2" s="1" customFormat="1">
      <c r="A114" s="178" t="s">
        <v>324</v>
      </c>
      <c r="B114" s="16" t="s">
        <v>74</v>
      </c>
    </row>
    <row r="115" spans="1:2" s="1" customFormat="1">
      <c r="A115" s="178" t="s">
        <v>325</v>
      </c>
      <c r="B115" s="16" t="s">
        <v>76</v>
      </c>
    </row>
    <row r="116" spans="1:2" s="1" customFormat="1">
      <c r="A116" s="178" t="s">
        <v>326</v>
      </c>
      <c r="B116" s="16" t="s">
        <v>78</v>
      </c>
    </row>
    <row r="117" spans="1:2" s="1" customFormat="1">
      <c r="A117" s="178" t="s">
        <v>327</v>
      </c>
      <c r="B117" s="16" t="s">
        <v>73</v>
      </c>
    </row>
    <row r="118" spans="1:2" s="1" customFormat="1">
      <c r="A118" s="178" t="s">
        <v>328</v>
      </c>
      <c r="B118" s="16" t="s">
        <v>80</v>
      </c>
    </row>
    <row r="119" spans="1:2">
      <c r="A119" s="178" t="s">
        <v>329</v>
      </c>
      <c r="B119" s="16" t="s">
        <v>84</v>
      </c>
    </row>
    <row r="120" spans="1:2">
      <c r="A120" s="178" t="s">
        <v>330</v>
      </c>
      <c r="B120" s="16" t="s">
        <v>85</v>
      </c>
    </row>
    <row r="121" spans="1:2">
      <c r="A121" s="178" t="s">
        <v>331</v>
      </c>
      <c r="B121" s="16" t="s">
        <v>83</v>
      </c>
    </row>
    <row r="122" spans="1:2">
      <c r="A122" s="178" t="s">
        <v>332</v>
      </c>
      <c r="B122" s="16" t="s">
        <v>218</v>
      </c>
    </row>
    <row r="123" spans="1:2">
      <c r="A123" s="178" t="s">
        <v>333</v>
      </c>
      <c r="B123" s="16" t="s">
        <v>218</v>
      </c>
    </row>
    <row r="124" spans="1:2">
      <c r="A124" s="177" t="s">
        <v>334</v>
      </c>
      <c r="B124" s="16" t="s">
        <v>218</v>
      </c>
    </row>
    <row r="125" spans="1:2">
      <c r="A125" s="177" t="s">
        <v>335</v>
      </c>
      <c r="B125" s="16" t="s">
        <v>218</v>
      </c>
    </row>
    <row r="126" spans="1:2">
      <c r="A126" s="177" t="s">
        <v>336</v>
      </c>
      <c r="B126" s="16" t="s">
        <v>218</v>
      </c>
    </row>
    <row r="127" spans="1:2">
      <c r="A127" s="177" t="s">
        <v>337</v>
      </c>
      <c r="B127" s="16" t="s">
        <v>218</v>
      </c>
    </row>
    <row r="128" spans="1:2">
      <c r="A128" s="177" t="s">
        <v>338</v>
      </c>
      <c r="B128" s="16" t="s">
        <v>218</v>
      </c>
    </row>
    <row r="129" spans="1:2">
      <c r="A129" s="178" t="s">
        <v>575</v>
      </c>
      <c r="B129" s="16" t="s">
        <v>218</v>
      </c>
    </row>
    <row r="130" spans="1:2">
      <c r="A130" s="178" t="s">
        <v>339</v>
      </c>
      <c r="B130" s="16" t="s">
        <v>218</v>
      </c>
    </row>
    <row r="131" spans="1:2">
      <c r="A131" s="177" t="s">
        <v>340</v>
      </c>
      <c r="B131" s="16" t="s">
        <v>218</v>
      </c>
    </row>
    <row r="132" spans="1:2">
      <c r="A132" s="175" t="s">
        <v>341</v>
      </c>
      <c r="B132" s="16" t="s">
        <v>530</v>
      </c>
    </row>
    <row r="133" spans="1:2">
      <c r="A133" s="175" t="s">
        <v>584</v>
      </c>
      <c r="B133" s="16" t="s">
        <v>343</v>
      </c>
    </row>
    <row r="134" spans="1:2">
      <c r="A134" s="175" t="s">
        <v>585</v>
      </c>
      <c r="B134" s="16" t="s">
        <v>343</v>
      </c>
    </row>
    <row r="135" spans="1:2">
      <c r="A135" s="450" t="s">
        <v>587</v>
      </c>
      <c r="B135" s="16" t="s">
        <v>343</v>
      </c>
    </row>
    <row r="136" spans="1:2">
      <c r="A136" s="16" t="s">
        <v>586</v>
      </c>
      <c r="B136" s="16" t="s">
        <v>345</v>
      </c>
    </row>
    <row r="137" spans="1:2">
      <c r="A137" s="175" t="s">
        <v>346</v>
      </c>
      <c r="B137" s="175" t="s">
        <v>210</v>
      </c>
    </row>
    <row r="138" spans="1:2">
      <c r="A138" s="175" t="s">
        <v>347</v>
      </c>
      <c r="B138" s="16" t="s">
        <v>531</v>
      </c>
    </row>
    <row r="139" spans="1:2">
      <c r="A139" s="175" t="s">
        <v>348</v>
      </c>
      <c r="B139" s="16" t="s">
        <v>349</v>
      </c>
    </row>
    <row r="140" spans="1:2">
      <c r="A140" s="439" t="s">
        <v>350</v>
      </c>
      <c r="B140" s="440" t="s">
        <v>351</v>
      </c>
    </row>
    <row r="141" spans="1:2">
      <c r="A141" s="439" t="s">
        <v>352</v>
      </c>
      <c r="B141" s="440" t="s">
        <v>353</v>
      </c>
    </row>
    <row r="142" spans="1:2">
      <c r="A142" s="439" t="s">
        <v>354</v>
      </c>
      <c r="B142" s="440" t="s">
        <v>355</v>
      </c>
    </row>
    <row r="143" spans="1:2">
      <c r="A143" s="439" t="s">
        <v>356</v>
      </c>
      <c r="B143" s="440" t="s">
        <v>357</v>
      </c>
    </row>
    <row r="144" spans="1:2">
      <c r="A144" s="439" t="s">
        <v>358</v>
      </c>
      <c r="B144" s="440" t="s">
        <v>359</v>
      </c>
    </row>
    <row r="145" spans="1:2">
      <c r="A145" s="439" t="s">
        <v>360</v>
      </c>
      <c r="B145" s="440" t="s">
        <v>343</v>
      </c>
    </row>
    <row r="146" spans="1:2">
      <c r="A146" s="439" t="s">
        <v>361</v>
      </c>
      <c r="B146" s="440" t="s">
        <v>362</v>
      </c>
    </row>
    <row r="147" spans="1:2" s="181" customFormat="1">
      <c r="A147" s="439" t="s">
        <v>363</v>
      </c>
      <c r="B147" s="439" t="s">
        <v>364</v>
      </c>
    </row>
    <row r="148" spans="1:2">
      <c r="A148" s="439" t="s">
        <v>365</v>
      </c>
      <c r="B148" s="439" t="s">
        <v>366</v>
      </c>
    </row>
    <row r="149" spans="1:2">
      <c r="A149" s="439" t="s">
        <v>367</v>
      </c>
      <c r="B149" s="439" t="s">
        <v>368</v>
      </c>
    </row>
    <row r="150" spans="1:2">
      <c r="A150" s="439" t="s">
        <v>369</v>
      </c>
      <c r="B150" s="440" t="s">
        <v>190</v>
      </c>
    </row>
    <row r="151" spans="1:2">
      <c r="A151" s="439" t="s">
        <v>370</v>
      </c>
      <c r="B151" s="440" t="s">
        <v>371</v>
      </c>
    </row>
    <row r="152" spans="1:2">
      <c r="A152" s="439" t="s">
        <v>372</v>
      </c>
      <c r="B152" s="440" t="s">
        <v>373</v>
      </c>
    </row>
    <row r="153" spans="1:2">
      <c r="A153" s="335" t="s">
        <v>363</v>
      </c>
      <c r="B153" s="335" t="s">
        <v>364</v>
      </c>
    </row>
    <row r="154" spans="1:2">
      <c r="A154" s="335" t="s">
        <v>365</v>
      </c>
      <c r="B154" s="335" t="s">
        <v>366</v>
      </c>
    </row>
    <row r="155" spans="1:2">
      <c r="A155" s="335" t="s">
        <v>367</v>
      </c>
      <c r="B155" s="335" t="s">
        <v>368</v>
      </c>
    </row>
    <row r="156" spans="1:2">
      <c r="A156" s="178" t="s">
        <v>374</v>
      </c>
      <c r="B156" s="16" t="s">
        <v>375</v>
      </c>
    </row>
    <row r="157" spans="1:2">
      <c r="A157" s="178" t="s">
        <v>376</v>
      </c>
      <c r="B157" s="16" t="s">
        <v>377</v>
      </c>
    </row>
    <row r="158" spans="1:2">
      <c r="A158" s="16" t="s">
        <v>378</v>
      </c>
      <c r="B158" s="16" t="s">
        <v>379</v>
      </c>
    </row>
    <row r="159" spans="1:2">
      <c r="A159" s="16" t="s">
        <v>380</v>
      </c>
      <c r="B159" s="16" t="s">
        <v>381</v>
      </c>
    </row>
    <row r="160" spans="1:2">
      <c r="A160" s="16" t="s">
        <v>382</v>
      </c>
      <c r="B160" s="16" t="s">
        <v>383</v>
      </c>
    </row>
    <row r="161" spans="1:2">
      <c r="A161" s="16" t="s">
        <v>384</v>
      </c>
      <c r="B161" s="16" t="s">
        <v>385</v>
      </c>
    </row>
    <row r="162" spans="1:2">
      <c r="A162" s="16" t="s">
        <v>386</v>
      </c>
      <c r="B162" s="16" t="s">
        <v>387</v>
      </c>
    </row>
    <row r="163" spans="1:2">
      <c r="A163" s="175" t="s">
        <v>388</v>
      </c>
      <c r="B163" s="16" t="s">
        <v>389</v>
      </c>
    </row>
    <row r="164" spans="1:2">
      <c r="A164" s="175" t="s">
        <v>390</v>
      </c>
      <c r="B164" s="16" t="s">
        <v>389</v>
      </c>
    </row>
    <row r="165" spans="1:2">
      <c r="A165" s="175" t="s">
        <v>391</v>
      </c>
      <c r="B165" s="16" t="s">
        <v>389</v>
      </c>
    </row>
    <row r="166" spans="1:2">
      <c r="A166" s="175" t="s">
        <v>392</v>
      </c>
      <c r="B166" s="16" t="s">
        <v>389</v>
      </c>
    </row>
  </sheetData>
  <pageMargins left="0.7" right="0.7" top="0.75" bottom="0.75" header="0.3" footer="0.3"/>
  <pageSetup scale="88" firstPageNumber="2" fitToHeight="0" orientation="portrait" useFirstPageNumber="1" r:id="rId1"/>
  <headerFooter scaleWithDoc="0">
    <oddHeader>&amp;RPage &amp;P</oddHeader>
  </headerFooter>
  <rowBreaks count="2" manualBreakCount="2">
    <brk id="53" max="1" man="1"/>
    <brk id="107" max="1"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2"/>
  <sheetViews>
    <sheetView workbookViewId="0">
      <selection activeCell="H29" sqref="H29"/>
    </sheetView>
  </sheetViews>
  <sheetFormatPr defaultRowHeight="11.4"/>
  <cols>
    <col min="1" max="1" width="23.125" bestFit="1" customWidth="1"/>
  </cols>
  <sheetData>
    <row r="1" spans="1:1" ht="13.2">
      <c r="A1" s="132" t="s">
        <v>589</v>
      </c>
    </row>
    <row r="2" spans="1:1" ht="13.2">
      <c r="A2" s="132" t="s">
        <v>590</v>
      </c>
    </row>
  </sheetData>
  <pageMargins left="0.7" right="0.7" top="0.75" bottom="0.75" header="0.3" footer="0.3"/>
  <pageSetup firstPageNumber="2" fitToHeight="0" orientation="portrait" useFirstPageNumber="1" r:id="rId1"/>
  <headerFooter scaleWithDoc="0">
    <oddHeader>&amp;RPage &amp;P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D25"/>
  <sheetViews>
    <sheetView view="pageBreakPreview" zoomScale="87" zoomScaleNormal="100" zoomScaleSheetLayoutView="87" workbookViewId="0">
      <selection activeCell="H29" sqref="H29"/>
    </sheetView>
  </sheetViews>
  <sheetFormatPr defaultColWidth="9.125" defaultRowHeight="13.2"/>
  <cols>
    <col min="1" max="1" width="28.875" style="441" customWidth="1"/>
    <col min="2" max="2" width="16.125" style="441" customWidth="1"/>
    <col min="3" max="4" width="56.75" style="441" customWidth="1"/>
    <col min="5" max="16384" width="9.125" style="442"/>
  </cols>
  <sheetData>
    <row r="1" spans="1:4" s="443" customFormat="1" ht="26.4">
      <c r="A1" s="444" t="s">
        <v>541</v>
      </c>
      <c r="B1" s="444" t="s">
        <v>542</v>
      </c>
      <c r="C1" s="445" t="s">
        <v>543</v>
      </c>
      <c r="D1" s="445" t="s">
        <v>577</v>
      </c>
    </row>
    <row r="2" spans="1:4">
      <c r="A2" s="446" t="s">
        <v>507</v>
      </c>
      <c r="B2" s="446" t="s">
        <v>533</v>
      </c>
      <c r="C2" s="447" t="s">
        <v>545</v>
      </c>
      <c r="D2" s="447"/>
    </row>
    <row r="3" spans="1:4" ht="26.4">
      <c r="A3" s="447" t="s">
        <v>525</v>
      </c>
      <c r="B3" s="447" t="s">
        <v>540</v>
      </c>
      <c r="C3" s="447" t="s">
        <v>545</v>
      </c>
      <c r="D3" s="447"/>
    </row>
    <row r="4" spans="1:4" ht="26.4">
      <c r="A4" s="447" t="s">
        <v>535</v>
      </c>
      <c r="B4" s="447" t="s">
        <v>547</v>
      </c>
      <c r="C4" s="447" t="s">
        <v>545</v>
      </c>
      <c r="D4" s="447"/>
    </row>
    <row r="5" spans="1:4" ht="118.8">
      <c r="A5" s="447" t="s">
        <v>514</v>
      </c>
      <c r="B5" s="447" t="s">
        <v>534</v>
      </c>
      <c r="C5" s="447" t="s">
        <v>557</v>
      </c>
      <c r="D5" s="447" t="s">
        <v>582</v>
      </c>
    </row>
    <row r="6" spans="1:4" ht="52.8">
      <c r="A6" s="447" t="s">
        <v>511</v>
      </c>
      <c r="B6" s="447" t="s">
        <v>554</v>
      </c>
      <c r="C6" s="447" t="s">
        <v>545</v>
      </c>
      <c r="D6" s="447"/>
    </row>
    <row r="7" spans="1:4" ht="145.19999999999999">
      <c r="A7" s="447" t="s">
        <v>513</v>
      </c>
      <c r="B7" s="447" t="s">
        <v>556</v>
      </c>
      <c r="C7" s="447" t="s">
        <v>580</v>
      </c>
      <c r="D7" s="447" t="s">
        <v>581</v>
      </c>
    </row>
    <row r="8" spans="1:4" ht="118.8">
      <c r="A8" s="447" t="s">
        <v>515</v>
      </c>
      <c r="B8" s="447" t="s">
        <v>534</v>
      </c>
      <c r="C8" s="447" t="s">
        <v>557</v>
      </c>
      <c r="D8" s="447"/>
    </row>
    <row r="9" spans="1:4">
      <c r="A9" s="446" t="s">
        <v>508</v>
      </c>
      <c r="B9" s="447" t="s">
        <v>533</v>
      </c>
      <c r="C9" s="447" t="s">
        <v>546</v>
      </c>
      <c r="D9" s="447"/>
    </row>
    <row r="10" spans="1:4" ht="132">
      <c r="A10" s="446" t="s">
        <v>504</v>
      </c>
      <c r="B10" s="446" t="s">
        <v>533</v>
      </c>
      <c r="C10" s="447" t="s">
        <v>551</v>
      </c>
      <c r="D10" s="447" t="s">
        <v>576</v>
      </c>
    </row>
    <row r="11" spans="1:4">
      <c r="A11" s="447" t="s">
        <v>510</v>
      </c>
      <c r="B11" s="447" t="s">
        <v>533</v>
      </c>
      <c r="C11" s="447" t="s">
        <v>545</v>
      </c>
      <c r="D11" s="447"/>
    </row>
    <row r="12" spans="1:4" ht="118.8">
      <c r="A12" s="446" t="s">
        <v>505</v>
      </c>
      <c r="B12" s="446" t="s">
        <v>533</v>
      </c>
      <c r="C12" s="447" t="s">
        <v>552</v>
      </c>
      <c r="D12" s="447" t="s">
        <v>576</v>
      </c>
    </row>
    <row r="13" spans="1:4">
      <c r="A13" s="447" t="s">
        <v>524</v>
      </c>
      <c r="B13" s="447" t="s">
        <v>533</v>
      </c>
      <c r="C13" s="447" t="s">
        <v>549</v>
      </c>
      <c r="D13" s="447"/>
    </row>
    <row r="14" spans="1:4" ht="66">
      <c r="A14" s="447" t="s">
        <v>512</v>
      </c>
      <c r="B14" s="447" t="s">
        <v>536</v>
      </c>
      <c r="C14" s="447" t="s">
        <v>555</v>
      </c>
      <c r="D14" s="447" t="s">
        <v>579</v>
      </c>
    </row>
    <row r="15" spans="1:4" ht="211.2">
      <c r="A15" s="447" t="s">
        <v>518</v>
      </c>
      <c r="B15" s="447" t="s">
        <v>558</v>
      </c>
      <c r="C15" s="447" t="s">
        <v>559</v>
      </c>
      <c r="D15" s="447"/>
    </row>
    <row r="16" spans="1:4" ht="237.6">
      <c r="A16" s="447" t="s">
        <v>520</v>
      </c>
      <c r="B16" s="447" t="s">
        <v>558</v>
      </c>
      <c r="C16" s="447" t="s">
        <v>561</v>
      </c>
      <c r="D16" s="447"/>
    </row>
    <row r="17" spans="1:4" ht="26.4">
      <c r="A17" s="447" t="s">
        <v>526</v>
      </c>
      <c r="B17" s="447" t="s">
        <v>536</v>
      </c>
      <c r="C17" s="447" t="s">
        <v>550</v>
      </c>
      <c r="D17" s="447"/>
    </row>
    <row r="18" spans="1:4">
      <c r="A18" s="447" t="s">
        <v>523</v>
      </c>
      <c r="B18" s="447" t="s">
        <v>533</v>
      </c>
      <c r="C18" s="447" t="s">
        <v>544</v>
      </c>
      <c r="D18" s="447"/>
    </row>
    <row r="19" spans="1:4">
      <c r="A19" s="446" t="s">
        <v>506</v>
      </c>
      <c r="B19" s="446" t="s">
        <v>533</v>
      </c>
      <c r="C19" s="447" t="s">
        <v>544</v>
      </c>
      <c r="D19" s="447"/>
    </row>
    <row r="20" spans="1:4" ht="39.6">
      <c r="A20" s="447" t="s">
        <v>519</v>
      </c>
      <c r="B20" s="447" t="s">
        <v>538</v>
      </c>
      <c r="C20" s="447" t="s">
        <v>560</v>
      </c>
      <c r="D20" s="447"/>
    </row>
    <row r="21" spans="1:4" ht="26.4">
      <c r="A21" s="447" t="s">
        <v>516</v>
      </c>
      <c r="B21" s="447" t="s">
        <v>548</v>
      </c>
      <c r="C21" s="447" t="s">
        <v>545</v>
      </c>
      <c r="D21" s="447"/>
    </row>
    <row r="22" spans="1:4" ht="79.2">
      <c r="A22" s="447" t="s">
        <v>521</v>
      </c>
      <c r="B22" s="447" t="s">
        <v>538</v>
      </c>
      <c r="C22" s="447" t="s">
        <v>562</v>
      </c>
      <c r="D22" s="447"/>
    </row>
    <row r="23" spans="1:4">
      <c r="A23" s="447" t="s">
        <v>517</v>
      </c>
      <c r="B23" s="447" t="s">
        <v>537</v>
      </c>
      <c r="C23" s="447" t="s">
        <v>545</v>
      </c>
      <c r="D23" s="447"/>
    </row>
    <row r="24" spans="1:4">
      <c r="A24" s="447" t="s">
        <v>522</v>
      </c>
      <c r="B24" s="447" t="s">
        <v>539</v>
      </c>
      <c r="C24" s="447" t="s">
        <v>545</v>
      </c>
      <c r="D24" s="447"/>
    </row>
    <row r="25" spans="1:4" ht="211.2">
      <c r="A25" s="447" t="s">
        <v>509</v>
      </c>
      <c r="B25" s="447" t="s">
        <v>533</v>
      </c>
      <c r="C25" s="447" t="s">
        <v>553</v>
      </c>
      <c r="D25" s="447" t="s">
        <v>578</v>
      </c>
    </row>
  </sheetData>
  <pageMargins left="0.7" right="0.7" top="0.75" bottom="0.75" header="0.3" footer="0.3"/>
  <pageSetup scale="63" firstPageNumber="2" fitToHeight="0" orientation="portrait" useFirstPageNumber="1" r:id="rId1"/>
  <headerFooter scaleWithDoc="0">
    <oddHeader>&amp;RPage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3"/>
  <sheetViews>
    <sheetView showGridLines="0" view="pageBreakPreview" zoomScale="90" zoomScaleNormal="100" zoomScaleSheetLayoutView="90" workbookViewId="0">
      <selection activeCell="I4" sqref="I4"/>
    </sheetView>
  </sheetViews>
  <sheetFormatPr defaultColWidth="9.125" defaultRowHeight="13.8"/>
  <cols>
    <col min="1" max="1" width="40.875" style="6" customWidth="1"/>
    <col min="2" max="4" width="14.25" style="6" customWidth="1"/>
    <col min="5" max="7" width="14.375" style="17" customWidth="1"/>
    <col min="8" max="8" width="15.125" style="17" customWidth="1"/>
    <col min="9" max="9" width="104.625" style="2" customWidth="1"/>
    <col min="10" max="10" width="1.75" style="6" bestFit="1" customWidth="1"/>
    <col min="11" max="11" width="48.75" style="6" bestFit="1" customWidth="1"/>
    <col min="12" max="16384" width="9.125" style="6"/>
  </cols>
  <sheetData>
    <row r="1" spans="1:10" ht="21.75" customHeight="1">
      <c r="A1" s="995" t="s">
        <v>67</v>
      </c>
      <c r="B1" s="996"/>
      <c r="C1" s="996"/>
      <c r="D1" s="996"/>
      <c r="E1" s="996"/>
      <c r="F1" s="996"/>
      <c r="G1" s="996"/>
      <c r="H1" s="996"/>
      <c r="I1" s="672" t="s">
        <v>624</v>
      </c>
      <c r="J1" s="523"/>
    </row>
    <row r="2" spans="1:10" ht="24.75" customHeight="1">
      <c r="A2" s="695" t="s">
        <v>671</v>
      </c>
      <c r="B2" s="696"/>
      <c r="C2" s="697"/>
      <c r="D2" s="697"/>
      <c r="E2" s="698"/>
      <c r="F2" s="699"/>
      <c r="G2" s="700"/>
      <c r="H2" s="701" t="s">
        <v>418</v>
      </c>
      <c r="I2" s="672" t="s">
        <v>729</v>
      </c>
      <c r="J2" s="523"/>
    </row>
    <row r="3" spans="1:10" ht="21.75" customHeight="1">
      <c r="A3" s="702" t="s">
        <v>500</v>
      </c>
      <c r="B3" s="525"/>
      <c r="C3" s="526"/>
      <c r="D3" s="526"/>
      <c r="E3" s="527"/>
      <c r="F3" s="528" t="s">
        <v>583</v>
      </c>
      <c r="G3" s="529"/>
      <c r="H3" s="703"/>
      <c r="I3" s="672" t="s">
        <v>621</v>
      </c>
      <c r="J3" s="523"/>
    </row>
    <row r="4" spans="1:10" ht="21.75" customHeight="1">
      <c r="A4" s="704" t="s">
        <v>716</v>
      </c>
      <c r="B4" s="530"/>
      <c r="C4" s="531"/>
      <c r="D4" s="531"/>
      <c r="E4" s="524"/>
      <c r="F4" s="454"/>
      <c r="G4" s="532" t="s">
        <v>595</v>
      </c>
      <c r="H4" s="705"/>
      <c r="I4" s="672" t="s">
        <v>620</v>
      </c>
      <c r="J4" s="523"/>
    </row>
    <row r="5" spans="1:10" ht="21.75" customHeight="1" thickBot="1">
      <c r="A5" s="706" t="s">
        <v>501</v>
      </c>
      <c r="B5" s="675" t="str">
        <f>'UOS Cost Alloc. B-1 Pg 1'!B1</f>
        <v>ABC CBO</v>
      </c>
      <c r="C5" s="533"/>
      <c r="D5" s="533"/>
      <c r="E5" s="534"/>
      <c r="F5" s="534"/>
      <c r="G5" s="534"/>
      <c r="H5" s="707"/>
      <c r="I5" s="644"/>
      <c r="J5" s="523"/>
    </row>
    <row r="6" spans="1:10" ht="29.25" customHeight="1">
      <c r="A6" s="708" t="s">
        <v>502</v>
      </c>
      <c r="B6" s="794" t="str">
        <f>'UOS Cost Alloc. B-1 Pg 1'!B2</f>
        <v>Best HIV Program Ever #1</v>
      </c>
      <c r="C6" s="794" t="str">
        <f>'UOS Cost Alloc. B-2 Pg 1'!B2</f>
        <v>Best Ever HIV Program #2</v>
      </c>
      <c r="D6" s="535">
        <f>'Bdgt Justf B-1a Pg 2 '!B4</f>
        <v>0</v>
      </c>
      <c r="E6" s="795">
        <f>'UOS Cost Alloc. B-2a Pg 1'!B2</f>
        <v>0</v>
      </c>
      <c r="F6" s="535">
        <f>'Bdgt Justf B-1b Pg 2 '!B4</f>
        <v>0</v>
      </c>
      <c r="G6" s="795">
        <f>'UOS Cost Alloc. B-3a Pg 1'!B2</f>
        <v>0</v>
      </c>
      <c r="H6" s="1000" t="s">
        <v>24</v>
      </c>
      <c r="I6" s="635"/>
      <c r="J6" s="523"/>
    </row>
    <row r="7" spans="1:10" ht="15.6">
      <c r="A7" s="709" t="s">
        <v>503</v>
      </c>
      <c r="B7" s="536" t="s">
        <v>410</v>
      </c>
      <c r="C7" s="536" t="s">
        <v>411</v>
      </c>
      <c r="D7" s="536" t="s">
        <v>644</v>
      </c>
      <c r="E7" s="536" t="s">
        <v>645</v>
      </c>
      <c r="F7" s="536" t="s">
        <v>655</v>
      </c>
      <c r="G7" s="536" t="s">
        <v>646</v>
      </c>
      <c r="H7" s="1001"/>
      <c r="I7" s="644"/>
      <c r="J7" s="523"/>
    </row>
    <row r="8" spans="1:10" ht="15.6">
      <c r="A8" s="710" t="s">
        <v>439</v>
      </c>
      <c r="B8" s="449" t="s">
        <v>656</v>
      </c>
      <c r="C8" s="449" t="s">
        <v>647</v>
      </c>
      <c r="D8" s="449" t="s">
        <v>657</v>
      </c>
      <c r="E8" s="449" t="s">
        <v>658</v>
      </c>
      <c r="F8" s="449" t="s">
        <v>659</v>
      </c>
      <c r="G8" s="449" t="s">
        <v>660</v>
      </c>
      <c r="H8" s="1002"/>
      <c r="I8" s="635" t="s">
        <v>592</v>
      </c>
      <c r="J8" s="523"/>
    </row>
    <row r="9" spans="1:10" ht="20.25" customHeight="1">
      <c r="A9" s="711" t="s">
        <v>65</v>
      </c>
      <c r="B9" s="649"/>
      <c r="C9" s="649"/>
      <c r="D9" s="649"/>
      <c r="E9" s="649"/>
      <c r="F9" s="649"/>
      <c r="G9" s="649"/>
      <c r="H9" s="712"/>
      <c r="I9" s="645"/>
      <c r="J9" s="523"/>
    </row>
    <row r="10" spans="1:10" ht="18.600000000000001" customHeight="1">
      <c r="A10" s="713" t="s">
        <v>10</v>
      </c>
      <c r="B10" s="537">
        <f>'UOS Cost Alloc. B-1 Pg 1'!K18</f>
        <v>40000</v>
      </c>
      <c r="C10" s="537">
        <f>'UOS Cost Alloc. B-2 Pg 1'!K18</f>
        <v>80000</v>
      </c>
      <c r="D10" s="537">
        <f>'UOS Cost Alloc. B-1a Pg 1'!K18</f>
        <v>44000</v>
      </c>
      <c r="E10" s="537">
        <f>'UOS Cost Alloc. B-2a Pg 1'!K18</f>
        <v>0</v>
      </c>
      <c r="F10" s="537">
        <f>'UOS Cost Alloc. B-1b Pg 1'!K18</f>
        <v>41667</v>
      </c>
      <c r="G10" s="537">
        <f>'UOS Cost Alloc. B-2b Pg 1'!K18</f>
        <v>41667</v>
      </c>
      <c r="H10" s="714">
        <f>SUM(B10:G10)</f>
        <v>247334</v>
      </c>
      <c r="I10" s="635" t="s">
        <v>708</v>
      </c>
      <c r="J10" s="523"/>
    </row>
    <row r="11" spans="1:10" ht="18.899999999999999" customHeight="1">
      <c r="A11" s="713" t="s">
        <v>163</v>
      </c>
      <c r="B11" s="537">
        <f>'UOS Cost Alloc. B-1 Pg 1'!K19</f>
        <v>11960</v>
      </c>
      <c r="C11" s="537">
        <f>'UOS Cost Alloc. B-2 Pg 1'!K19</f>
        <v>23920</v>
      </c>
      <c r="D11" s="537" t="e">
        <f>'UOS Cost Alloc. B-1a Pg 1'!K19</f>
        <v>#DIV/0!</v>
      </c>
      <c r="E11" s="537">
        <f>'UOS Cost Alloc. B-2a Pg 1'!K19</f>
        <v>0</v>
      </c>
      <c r="F11" s="537">
        <f>'UOS Cost Alloc. B-1b Pg 1'!K19</f>
        <v>12458</v>
      </c>
      <c r="G11" s="537">
        <f>'UOS Cost Alloc. B-2b Pg 1'!K19</f>
        <v>12458</v>
      </c>
      <c r="H11" s="714" t="e">
        <f>SUM(B11:G11)</f>
        <v>#DIV/0!</v>
      </c>
      <c r="I11" s="635" t="s">
        <v>709</v>
      </c>
      <c r="J11" s="523"/>
    </row>
    <row r="12" spans="1:10" ht="18.600000000000001" customHeight="1">
      <c r="A12" s="715" t="s">
        <v>16</v>
      </c>
      <c r="B12" s="539">
        <f t="shared" ref="B12" si="0">B10+B11</f>
        <v>51960</v>
      </c>
      <c r="C12" s="539">
        <f t="shared" ref="C12:E12" si="1">C10+C11</f>
        <v>103920</v>
      </c>
      <c r="D12" s="539" t="e">
        <f t="shared" si="1"/>
        <v>#DIV/0!</v>
      </c>
      <c r="E12" s="539">
        <f t="shared" si="1"/>
        <v>0</v>
      </c>
      <c r="F12" s="539">
        <f t="shared" ref="F12:G12" si="2">F10+F11</f>
        <v>54125</v>
      </c>
      <c r="G12" s="539">
        <f t="shared" si="2"/>
        <v>54125</v>
      </c>
      <c r="H12" s="714" t="e">
        <f>SUM(B12:G12)</f>
        <v>#DIV/0!</v>
      </c>
      <c r="I12" s="635" t="s">
        <v>710</v>
      </c>
      <c r="J12" s="523"/>
    </row>
    <row r="13" spans="1:10" ht="16.2" thickBot="1">
      <c r="A13" s="716" t="s">
        <v>423</v>
      </c>
      <c r="B13" s="540">
        <f>IF(B11=0,0,B11/B10)</f>
        <v>0.29899999999999999</v>
      </c>
      <c r="C13" s="540">
        <f t="shared" ref="C13:H13" si="3">IF(C11=0,0,C11/C10)</f>
        <v>0.29899999999999999</v>
      </c>
      <c r="D13" s="540" t="e">
        <f t="shared" si="3"/>
        <v>#DIV/0!</v>
      </c>
      <c r="E13" s="540">
        <f t="shared" si="3"/>
        <v>0</v>
      </c>
      <c r="F13" s="540">
        <f t="shared" si="3"/>
        <v>0.29898960808313535</v>
      </c>
      <c r="G13" s="540">
        <f t="shared" si="3"/>
        <v>0.29898960808313535</v>
      </c>
      <c r="H13" s="717" t="e">
        <f t="shared" si="3"/>
        <v>#DIV/0!</v>
      </c>
      <c r="I13" s="635" t="s">
        <v>711</v>
      </c>
      <c r="J13" s="523"/>
    </row>
    <row r="14" spans="1:10" ht="18.600000000000001" customHeight="1">
      <c r="A14" s="713" t="s">
        <v>164</v>
      </c>
      <c r="B14" s="541">
        <f>'UOS Cost Alloc. B-1 Pg 1'!K35</f>
        <v>11340</v>
      </c>
      <c r="C14" s="541">
        <f>'UOS Cost Alloc. B-2 Pg 1'!K35</f>
        <v>0</v>
      </c>
      <c r="D14" s="541">
        <f>'UOS Cost Alloc. B-1a Pg 1'!K35</f>
        <v>1400</v>
      </c>
      <c r="E14" s="537">
        <f>'UOS Cost Alloc. B-2a Pg 1'!K35</f>
        <v>0</v>
      </c>
      <c r="F14" s="537">
        <f>'UOS Cost Alloc. B-1b Pg 1'!K35</f>
        <v>0</v>
      </c>
      <c r="G14" s="537">
        <f>'UOS Cost Alloc. B-2b Pg 1'!K35</f>
        <v>0</v>
      </c>
      <c r="H14" s="718">
        <f>SUM(B14:G14)</f>
        <v>12740</v>
      </c>
      <c r="I14" s="635"/>
      <c r="J14" s="523"/>
    </row>
    <row r="15" spans="1:10" ht="15.6" hidden="1">
      <c r="A15" s="713" t="s">
        <v>165</v>
      </c>
      <c r="B15" s="542">
        <v>0</v>
      </c>
      <c r="C15" s="543">
        <f>'B-2 page 2 BgtJustf'!F136</f>
        <v>0</v>
      </c>
      <c r="D15" s="542">
        <f>'B-3 page 2 BgtJustf'!F136</f>
        <v>0</v>
      </c>
      <c r="E15" s="542">
        <f>'B-4 page 2 BgtJustf'!IF36</f>
        <v>0</v>
      </c>
      <c r="F15" s="542">
        <f>'B-6 page 2 BgtJustf'!F136</f>
        <v>0</v>
      </c>
      <c r="G15" s="542">
        <f>'B-7 page 2 BgtJustf'!F136</f>
        <v>0</v>
      </c>
      <c r="H15" s="714">
        <f>SUM(B15:G15)</f>
        <v>0</v>
      </c>
      <c r="I15" s="635"/>
      <c r="J15" s="523"/>
    </row>
    <row r="16" spans="1:10" s="11" customFormat="1" ht="19.5" customHeight="1" thickBot="1">
      <c r="A16" s="719" t="s">
        <v>168</v>
      </c>
      <c r="B16" s="544">
        <f t="shared" ref="B16" si="4">B12+B14+B15</f>
        <v>63300</v>
      </c>
      <c r="C16" s="544">
        <f t="shared" ref="C16" si="5">C12+C14+C15</f>
        <v>103920</v>
      </c>
      <c r="D16" s="544" t="e">
        <f t="shared" ref="D16" si="6">D12+D14+D15</f>
        <v>#DIV/0!</v>
      </c>
      <c r="E16" s="544">
        <f t="shared" ref="E16" si="7">E12+E14+E15</f>
        <v>0</v>
      </c>
      <c r="F16" s="544">
        <f t="shared" ref="F16" si="8">F12+F14+F15</f>
        <v>54125</v>
      </c>
      <c r="G16" s="545">
        <f t="shared" ref="G16" si="9">G12+G14+G15</f>
        <v>54125</v>
      </c>
      <c r="H16" s="720" t="e">
        <f t="shared" ref="H16" si="10">H12+H14+H15</f>
        <v>#DIV/0!</v>
      </c>
      <c r="I16" s="635"/>
      <c r="J16" s="546"/>
    </row>
    <row r="17" spans="1:10" ht="18.899999999999999" customHeight="1">
      <c r="A17" s="721" t="s">
        <v>166</v>
      </c>
      <c r="B17" s="547">
        <f>'UOS Cost Alloc. B-1 Pg 1'!K38</f>
        <v>5697</v>
      </c>
      <c r="C17" s="548">
        <f>'UOS Cost Alloc. B-2 Pg 1'!K38</f>
        <v>15588</v>
      </c>
      <c r="D17" s="548" t="e">
        <f>'UOS Cost Alloc. B-1a Pg 1'!K38</f>
        <v>#DIV/0!</v>
      </c>
      <c r="E17" s="548" t="e">
        <f>'UOS Cost Alloc. B-2a Pg 1'!K38</f>
        <v>#DIV/0!</v>
      </c>
      <c r="F17" s="548">
        <f>'UOS Cost Alloc. B-1b Pg 1'!K38</f>
        <v>9201</v>
      </c>
      <c r="G17" s="537">
        <f>'UOS Cost Alloc. B-2b Pg 1'!K38</f>
        <v>9201</v>
      </c>
      <c r="H17" s="722" t="e">
        <f>SUM(B17:G17)</f>
        <v>#DIV/0!</v>
      </c>
      <c r="I17" s="635"/>
      <c r="J17" s="523"/>
    </row>
    <row r="18" spans="1:10" ht="16.2" thickBot="1">
      <c r="A18" s="723" t="s">
        <v>167</v>
      </c>
      <c r="B18" s="540">
        <f>IF(B17=0,0,B17/B16)</f>
        <v>0.09</v>
      </c>
      <c r="C18" s="540">
        <f t="shared" ref="C18:H18" si="11">IF(C17=0,0,C17/C16)</f>
        <v>0.15</v>
      </c>
      <c r="D18" s="540" t="e">
        <f t="shared" si="11"/>
        <v>#DIV/0!</v>
      </c>
      <c r="E18" s="540" t="e">
        <f t="shared" si="11"/>
        <v>#DIV/0!</v>
      </c>
      <c r="F18" s="540">
        <f t="shared" si="11"/>
        <v>0.16999538106235565</v>
      </c>
      <c r="G18" s="540">
        <f t="shared" si="11"/>
        <v>0.16999538106235565</v>
      </c>
      <c r="H18" s="717" t="e">
        <f t="shared" si="11"/>
        <v>#DIV/0!</v>
      </c>
      <c r="I18" s="635"/>
      <c r="J18" s="523"/>
    </row>
    <row r="19" spans="1:10" s="11" customFormat="1" ht="20.399999999999999" customHeight="1" thickBot="1">
      <c r="A19" s="724" t="s">
        <v>173</v>
      </c>
      <c r="B19" s="549">
        <f t="shared" ref="B19:G19" si="12">B16+B17</f>
        <v>68997</v>
      </c>
      <c r="C19" s="550">
        <f t="shared" si="12"/>
        <v>119508</v>
      </c>
      <c r="D19" s="550" t="e">
        <f t="shared" si="12"/>
        <v>#DIV/0!</v>
      </c>
      <c r="E19" s="550" t="e">
        <f t="shared" si="12"/>
        <v>#DIV/0!</v>
      </c>
      <c r="F19" s="550">
        <f t="shared" si="12"/>
        <v>63326</v>
      </c>
      <c r="G19" s="551">
        <f t="shared" si="12"/>
        <v>63326</v>
      </c>
      <c r="H19" s="725" t="e">
        <f>SUM(B19:G19)</f>
        <v>#DIV/0!</v>
      </c>
      <c r="I19" s="646"/>
      <c r="J19" s="546"/>
    </row>
    <row r="20" spans="1:10" s="11" customFormat="1" ht="24.75" customHeight="1" thickBot="1">
      <c r="A20" s="726" t="s">
        <v>66</v>
      </c>
      <c r="B20" s="650"/>
      <c r="C20" s="651"/>
      <c r="D20" s="651"/>
      <c r="E20" s="651"/>
      <c r="F20" s="651"/>
      <c r="G20" s="652"/>
      <c r="H20" s="727"/>
      <c r="I20" s="644"/>
      <c r="J20" s="546"/>
    </row>
    <row r="21" spans="1:10" s="11" customFormat="1" ht="15.6">
      <c r="A21" s="728" t="s">
        <v>177</v>
      </c>
      <c r="B21" s="636"/>
      <c r="C21" s="636"/>
      <c r="D21" s="636"/>
      <c r="E21" s="636"/>
      <c r="F21" s="636"/>
      <c r="G21" s="637"/>
      <c r="H21" s="729"/>
      <c r="I21" s="646"/>
      <c r="J21" s="546"/>
    </row>
    <row r="22" spans="1:10" ht="17.399999999999999" customHeight="1">
      <c r="A22" s="730" t="s">
        <v>341</v>
      </c>
      <c r="B22" s="638"/>
      <c r="C22" s="638"/>
      <c r="D22" s="638"/>
      <c r="E22" s="638"/>
      <c r="F22" s="638"/>
      <c r="G22" s="639"/>
      <c r="H22" s="731">
        <f t="shared" ref="H22:H32" si="13">SUM(B22:G22)</f>
        <v>0</v>
      </c>
      <c r="I22" s="645"/>
      <c r="J22" s="523"/>
    </row>
    <row r="23" spans="1:10" ht="18.600000000000001" customHeight="1">
      <c r="A23" s="730" t="s">
        <v>342</v>
      </c>
      <c r="B23" s="638"/>
      <c r="C23" s="638"/>
      <c r="D23" s="638"/>
      <c r="E23" s="638"/>
      <c r="F23" s="638"/>
      <c r="G23" s="639"/>
      <c r="H23" s="731">
        <f t="shared" si="13"/>
        <v>0</v>
      </c>
      <c r="I23" s="645"/>
      <c r="J23" s="523"/>
    </row>
    <row r="24" spans="1:10" ht="18.899999999999999" customHeight="1">
      <c r="A24" s="730" t="s">
        <v>344</v>
      </c>
      <c r="B24" s="638"/>
      <c r="C24" s="638"/>
      <c r="D24" s="638"/>
      <c r="E24" s="638"/>
      <c r="F24" s="638"/>
      <c r="G24" s="639"/>
      <c r="H24" s="731">
        <f t="shared" si="13"/>
        <v>0</v>
      </c>
      <c r="I24" s="645"/>
      <c r="J24" s="538" t="s">
        <v>109</v>
      </c>
    </row>
    <row r="25" spans="1:10" ht="20.399999999999999">
      <c r="A25" s="730"/>
      <c r="B25" s="638"/>
      <c r="C25" s="638"/>
      <c r="D25" s="638"/>
      <c r="E25" s="638"/>
      <c r="F25" s="638"/>
      <c r="G25" s="639"/>
      <c r="H25" s="731">
        <f t="shared" si="13"/>
        <v>0</v>
      </c>
      <c r="I25" s="807" t="s">
        <v>588</v>
      </c>
      <c r="J25" s="523"/>
    </row>
    <row r="26" spans="1:10" ht="15.6">
      <c r="A26" s="730"/>
      <c r="B26" s="638"/>
      <c r="C26" s="638"/>
      <c r="D26" s="638"/>
      <c r="E26" s="638"/>
      <c r="F26" s="638"/>
      <c r="G26" s="639"/>
      <c r="H26" s="731">
        <f t="shared" si="13"/>
        <v>0</v>
      </c>
      <c r="I26" s="645"/>
      <c r="J26" s="523"/>
    </row>
    <row r="27" spans="1:10" ht="15.6">
      <c r="A27" s="730"/>
      <c r="B27" s="638"/>
      <c r="C27" s="638"/>
      <c r="D27" s="638"/>
      <c r="E27" s="638"/>
      <c r="F27" s="638"/>
      <c r="G27" s="639"/>
      <c r="H27" s="731">
        <f t="shared" si="13"/>
        <v>0</v>
      </c>
      <c r="I27" s="645"/>
      <c r="J27" s="523"/>
    </row>
    <row r="28" spans="1:10" ht="15.6">
      <c r="A28" s="730"/>
      <c r="B28" s="638"/>
      <c r="C28" s="638"/>
      <c r="D28" s="638"/>
      <c r="E28" s="638"/>
      <c r="F28" s="638"/>
      <c r="G28" s="639"/>
      <c r="H28" s="731">
        <f t="shared" si="13"/>
        <v>0</v>
      </c>
      <c r="I28" s="645"/>
      <c r="J28" s="523"/>
    </row>
    <row r="29" spans="1:10" ht="15.6">
      <c r="A29" s="730"/>
      <c r="B29" s="638"/>
      <c r="C29" s="638"/>
      <c r="D29" s="638"/>
      <c r="E29" s="638"/>
      <c r="F29" s="638"/>
      <c r="G29" s="640"/>
      <c r="H29" s="731">
        <f t="shared" si="13"/>
        <v>0</v>
      </c>
      <c r="I29" s="645"/>
      <c r="J29" s="523"/>
    </row>
    <row r="30" spans="1:10" ht="15.6">
      <c r="A30" s="730"/>
      <c r="B30" s="638"/>
      <c r="C30" s="638"/>
      <c r="D30" s="638"/>
      <c r="E30" s="638"/>
      <c r="F30" s="638"/>
      <c r="G30" s="639"/>
      <c r="H30" s="731">
        <f t="shared" si="13"/>
        <v>0</v>
      </c>
      <c r="I30" s="645"/>
      <c r="J30" s="523"/>
    </row>
    <row r="31" spans="1:10" ht="15.6">
      <c r="A31" s="730" t="s">
        <v>182</v>
      </c>
      <c r="B31" s="641"/>
      <c r="C31" s="641"/>
      <c r="D31" s="641"/>
      <c r="E31" s="641"/>
      <c r="F31" s="641"/>
      <c r="G31" s="642"/>
      <c r="H31" s="731">
        <f t="shared" si="13"/>
        <v>0</v>
      </c>
      <c r="I31" s="645"/>
      <c r="J31" s="523"/>
    </row>
    <row r="32" spans="1:10" s="11" customFormat="1" ht="20.399999999999999" customHeight="1" thickBot="1">
      <c r="A32" s="719" t="s">
        <v>174</v>
      </c>
      <c r="B32" s="632">
        <f>SUM(B22:B31)</f>
        <v>0</v>
      </c>
      <c r="C32" s="632">
        <f t="shared" ref="C32:F32" si="14">SUM(C22:C31)</f>
        <v>0</v>
      </c>
      <c r="D32" s="632">
        <f t="shared" si="14"/>
        <v>0</v>
      </c>
      <c r="E32" s="632">
        <f t="shared" si="14"/>
        <v>0</v>
      </c>
      <c r="F32" s="632">
        <f t="shared" si="14"/>
        <v>0</v>
      </c>
      <c r="G32" s="633">
        <f>SUM(G22:G31)</f>
        <v>0</v>
      </c>
      <c r="H32" s="731">
        <f t="shared" si="13"/>
        <v>0</v>
      </c>
      <c r="I32" s="646"/>
      <c r="J32" s="546"/>
    </row>
    <row r="33" spans="1:17" s="11" customFormat="1" ht="15.6">
      <c r="A33" s="728" t="s">
        <v>175</v>
      </c>
      <c r="B33" s="552"/>
      <c r="C33" s="552"/>
      <c r="D33" s="552"/>
      <c r="E33" s="552"/>
      <c r="F33" s="552"/>
      <c r="G33" s="553"/>
      <c r="H33" s="732"/>
      <c r="I33" s="646"/>
      <c r="J33" s="546"/>
    </row>
    <row r="34" spans="1:17" s="11" customFormat="1" ht="15.6">
      <c r="A34" s="730"/>
      <c r="B34" s="554"/>
      <c r="C34" s="554"/>
      <c r="D34" s="554"/>
      <c r="E34" s="554"/>
      <c r="F34" s="554"/>
      <c r="G34" s="555"/>
      <c r="H34" s="733">
        <f>SUM(B34:G34)</f>
        <v>0</v>
      </c>
      <c r="I34" s="646"/>
      <c r="J34" s="546"/>
    </row>
    <row r="35" spans="1:17" s="11" customFormat="1" ht="15.6">
      <c r="A35" s="730"/>
      <c r="B35" s="554"/>
      <c r="C35" s="554"/>
      <c r="D35" s="554"/>
      <c r="E35" s="554"/>
      <c r="F35" s="554"/>
      <c r="G35" s="555"/>
      <c r="H35" s="733">
        <f>SUM(B35:G35)</f>
        <v>0</v>
      </c>
      <c r="I35" s="646"/>
      <c r="J35" s="546"/>
    </row>
    <row r="36" spans="1:17" s="11" customFormat="1" ht="15.6">
      <c r="A36" s="730"/>
      <c r="B36" s="554"/>
      <c r="C36" s="554"/>
      <c r="D36" s="554"/>
      <c r="E36" s="554"/>
      <c r="F36" s="554"/>
      <c r="G36" s="555"/>
      <c r="H36" s="733">
        <f>SUM(B36:G36)</f>
        <v>0</v>
      </c>
      <c r="I36" s="646"/>
      <c r="J36" s="546"/>
    </row>
    <row r="37" spans="1:17" s="11" customFormat="1" ht="15.6">
      <c r="A37" s="730" t="s">
        <v>182</v>
      </c>
      <c r="B37" s="556"/>
      <c r="C37" s="556"/>
      <c r="D37" s="556"/>
      <c r="E37" s="556"/>
      <c r="F37" s="556"/>
      <c r="G37" s="557"/>
      <c r="H37" s="733">
        <f>SUM(B37:G37)</f>
        <v>0</v>
      </c>
      <c r="I37" s="646"/>
      <c r="J37" s="546"/>
    </row>
    <row r="38" spans="1:17" s="11" customFormat="1" ht="18" customHeight="1" thickBot="1">
      <c r="A38" s="734" t="s">
        <v>176</v>
      </c>
      <c r="B38" s="632">
        <f>SUM(B34:B37)</f>
        <v>0</v>
      </c>
      <c r="C38" s="632">
        <f t="shared" ref="C38:F38" si="15">SUM(C34:C37)</f>
        <v>0</v>
      </c>
      <c r="D38" s="632">
        <f t="shared" si="15"/>
        <v>0</v>
      </c>
      <c r="E38" s="632">
        <f t="shared" si="15"/>
        <v>0</v>
      </c>
      <c r="F38" s="632">
        <f t="shared" si="15"/>
        <v>0</v>
      </c>
      <c r="G38" s="634">
        <f>SUM(G34:G37)</f>
        <v>0</v>
      </c>
      <c r="H38" s="735">
        <f>SUM(B38:G38)</f>
        <v>0</v>
      </c>
      <c r="I38" s="646"/>
      <c r="J38" s="546"/>
    </row>
    <row r="39" spans="1:17" s="11" customFormat="1" ht="23.4" customHeight="1">
      <c r="A39" s="736" t="s">
        <v>179</v>
      </c>
      <c r="B39" s="737">
        <f>B32+B38</f>
        <v>0</v>
      </c>
      <c r="C39" s="737">
        <f>C32+C38</f>
        <v>0</v>
      </c>
      <c r="D39" s="737">
        <f t="shared" ref="D39:H39" si="16">D32+D38</f>
        <v>0</v>
      </c>
      <c r="E39" s="737">
        <f t="shared" si="16"/>
        <v>0</v>
      </c>
      <c r="F39" s="737">
        <f t="shared" si="16"/>
        <v>0</v>
      </c>
      <c r="G39" s="738">
        <f t="shared" si="16"/>
        <v>0</v>
      </c>
      <c r="H39" s="737">
        <f t="shared" si="16"/>
        <v>0</v>
      </c>
      <c r="I39" s="646"/>
      <c r="J39" s="546"/>
    </row>
    <row r="40" spans="1:17" s="134" customFormat="1" ht="23.1" customHeight="1">
      <c r="A40" s="674" t="s">
        <v>591</v>
      </c>
      <c r="B40" s="558" t="s">
        <v>589</v>
      </c>
      <c r="C40" s="558" t="s">
        <v>589</v>
      </c>
      <c r="D40" s="558" t="s">
        <v>589</v>
      </c>
      <c r="E40" s="558" t="s">
        <v>589</v>
      </c>
      <c r="F40" s="558" t="s">
        <v>589</v>
      </c>
      <c r="G40" s="558" t="s">
        <v>589</v>
      </c>
      <c r="H40" s="559"/>
      <c r="I40" s="635" t="s">
        <v>622</v>
      </c>
      <c r="J40" s="560"/>
    </row>
    <row r="41" spans="1:17" ht="30.9" customHeight="1">
      <c r="A41" s="561" t="s">
        <v>406</v>
      </c>
      <c r="B41" s="997"/>
      <c r="C41" s="998"/>
      <c r="D41" s="562" t="s">
        <v>407</v>
      </c>
      <c r="E41" s="998"/>
      <c r="F41" s="998"/>
      <c r="G41" s="998"/>
      <c r="H41" s="999"/>
      <c r="I41" s="993" t="s">
        <v>625</v>
      </c>
      <c r="J41" s="994"/>
      <c r="K41" s="994"/>
      <c r="L41" s="994"/>
      <c r="M41" s="994"/>
      <c r="N41" s="994"/>
      <c r="O41" s="994"/>
    </row>
    <row r="42" spans="1:17" ht="22.5" customHeight="1">
      <c r="A42" s="127"/>
      <c r="I42" s="993" t="s">
        <v>623</v>
      </c>
      <c r="J42" s="994"/>
      <c r="K42" s="994"/>
      <c r="L42" s="994"/>
      <c r="M42" s="994"/>
      <c r="N42" s="994"/>
      <c r="O42" s="994"/>
      <c r="P42" s="994"/>
      <c r="Q42" s="994"/>
    </row>
    <row r="43" spans="1:17" ht="42">
      <c r="A43" s="319" t="s">
        <v>425</v>
      </c>
      <c r="B43" s="320">
        <f>B19-B39</f>
        <v>68997</v>
      </c>
      <c r="C43" s="320">
        <f t="shared" ref="C43:G43" si="17">C19-C39</f>
        <v>119508</v>
      </c>
      <c r="D43" s="320" t="e">
        <f t="shared" si="17"/>
        <v>#DIV/0!</v>
      </c>
      <c r="E43" s="320" t="e">
        <f t="shared" si="17"/>
        <v>#DIV/0!</v>
      </c>
      <c r="F43" s="320">
        <f t="shared" si="17"/>
        <v>63326</v>
      </c>
      <c r="G43" s="320">
        <f t="shared" si="17"/>
        <v>63326</v>
      </c>
      <c r="I43" s="635" t="s">
        <v>594</v>
      </c>
    </row>
  </sheetData>
  <mergeCells count="6">
    <mergeCell ref="I42:Q42"/>
    <mergeCell ref="A1:H1"/>
    <mergeCell ref="B41:C41"/>
    <mergeCell ref="E41:H41"/>
    <mergeCell ref="H6:H8"/>
    <mergeCell ref="I41:O41"/>
  </mergeCells>
  <phoneticPr fontId="6" type="noConversion"/>
  <conditionalFormatting sqref="B13:H13">
    <cfRule type="cellIs" dxfId="82" priority="8" operator="greaterThan">
      <formula>0.3</formula>
    </cfRule>
    <cfRule type="cellIs" dxfId="81" priority="12" operator="greaterThan">
      <formula>0.3</formula>
    </cfRule>
  </conditionalFormatting>
  <conditionalFormatting sqref="B18:H18">
    <cfRule type="cellIs" dxfId="80" priority="1" operator="greaterThan">
      <formula>0.151</formula>
    </cfRule>
  </conditionalFormatting>
  <dataValidations count="3">
    <dataValidation type="list" allowBlank="1" showInputMessage="1" showErrorMessage="1" sqref="A22:A30" xr:uid="{00000000-0002-0000-0300-000000000000}">
      <formula1>DPHFUNDSRCS</formula1>
    </dataValidation>
    <dataValidation type="list" allowBlank="1" showInputMessage="1" showErrorMessage="1" sqref="A34:A36" xr:uid="{00000000-0002-0000-0300-000001000000}">
      <formula1>NONDPHFUNDSRCS</formula1>
    </dataValidation>
    <dataValidation type="list" allowBlank="1" showInputMessage="1" showErrorMessage="1" sqref="B40:G40" xr:uid="{00000000-0002-0000-0300-000002000000}">
      <formula1>CONTRACTTYPE</formula1>
    </dataValidation>
  </dataValidations>
  <printOptions horizontalCentered="1"/>
  <pageMargins left="0.45" right="0.45" top="0.75" bottom="0.75" header="0.3" footer="0.3"/>
  <pageSetup scale="76" firstPageNumber="2" fitToHeight="0" orientation="portrait" useFirstPageNumber="1" r:id="rId1"/>
  <headerFooter scaleWithDoc="0">
    <oddHeader>&amp;RPage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K44"/>
  <sheetViews>
    <sheetView zoomScale="120" zoomScaleNormal="120" zoomScaleSheetLayoutView="90" workbookViewId="0">
      <selection activeCell="C9" sqref="C9"/>
    </sheetView>
  </sheetViews>
  <sheetFormatPr defaultColWidth="9.125" defaultRowHeight="13.8"/>
  <cols>
    <col min="1" max="1" width="56.25" style="6" customWidth="1"/>
    <col min="2" max="2" width="14.375" style="6" customWidth="1"/>
    <col min="3" max="4" width="13.125" style="6" customWidth="1"/>
    <col min="5" max="6" width="13.125" style="17" customWidth="1"/>
    <col min="7" max="7" width="12.25" style="17" customWidth="1"/>
    <col min="8" max="8" width="13" style="17" customWidth="1"/>
    <col min="9" max="9" width="12.125" style="17" customWidth="1"/>
    <col min="10" max="10" width="140" style="2" bestFit="1" customWidth="1"/>
    <col min="11" max="11" width="1.75" style="6" bestFit="1" customWidth="1"/>
    <col min="12" max="12" width="48.75" style="6" bestFit="1" customWidth="1"/>
    <col min="13" max="16384" width="9.125" style="6"/>
  </cols>
  <sheetData>
    <row r="1" spans="1:10" ht="14.4" thickBot="1">
      <c r="A1" s="1003" t="s">
        <v>67</v>
      </c>
      <c r="B1" s="1004"/>
      <c r="C1" s="1004"/>
      <c r="D1" s="1004"/>
      <c r="E1" s="1004"/>
      <c r="F1" s="1004"/>
      <c r="G1" s="1004"/>
      <c r="H1" s="1004"/>
      <c r="I1" s="1004"/>
    </row>
    <row r="2" spans="1:10">
      <c r="A2" s="129" t="s">
        <v>420</v>
      </c>
      <c r="B2" s="148"/>
      <c r="C2" s="318"/>
      <c r="D2" s="318"/>
      <c r="E2" s="317"/>
      <c r="G2" s="214"/>
      <c r="H2" s="301" t="s">
        <v>178</v>
      </c>
      <c r="I2" s="300" t="s">
        <v>418</v>
      </c>
      <c r="J2" s="3"/>
    </row>
    <row r="3" spans="1:10">
      <c r="A3" s="147" t="s">
        <v>402</v>
      </c>
      <c r="B3" s="7"/>
      <c r="C3" s="149"/>
      <c r="D3" s="149"/>
      <c r="E3" s="97"/>
      <c r="F3" s="93"/>
      <c r="G3" s="303"/>
      <c r="H3" s="304" t="s">
        <v>172</v>
      </c>
      <c r="I3" s="216"/>
      <c r="J3" s="3"/>
    </row>
    <row r="4" spans="1:10">
      <c r="A4" s="302" t="s">
        <v>419</v>
      </c>
      <c r="B4" s="7"/>
      <c r="C4" s="69"/>
      <c r="D4" s="69"/>
      <c r="G4" s="217"/>
      <c r="H4" s="305" t="s">
        <v>404</v>
      </c>
      <c r="I4" s="306"/>
      <c r="J4" s="5"/>
    </row>
    <row r="5" spans="1:10">
      <c r="A5" s="308" t="s">
        <v>421</v>
      </c>
      <c r="B5" s="126"/>
      <c r="C5" s="73"/>
      <c r="D5" s="73"/>
      <c r="E5" s="136"/>
      <c r="F5" s="73"/>
      <c r="G5" s="217"/>
      <c r="H5" s="215" t="s">
        <v>405</v>
      </c>
      <c r="I5" s="218"/>
      <c r="J5" s="5"/>
    </row>
    <row r="6" spans="1:10" ht="15" thickBot="1">
      <c r="A6" s="315" t="s">
        <v>422</v>
      </c>
      <c r="B6" s="309"/>
      <c r="C6" s="309"/>
      <c r="D6" s="310"/>
      <c r="E6" s="311"/>
      <c r="F6" s="312"/>
      <c r="G6" s="313"/>
      <c r="H6" s="313"/>
      <c r="I6" s="314"/>
      <c r="J6" s="5"/>
    </row>
    <row r="7" spans="1:10">
      <c r="A7" s="86" t="s">
        <v>169</v>
      </c>
      <c r="B7" s="297"/>
      <c r="C7" s="297"/>
      <c r="D7" s="297"/>
      <c r="E7" s="297"/>
      <c r="F7" s="297"/>
      <c r="G7" s="297"/>
      <c r="H7" s="297"/>
      <c r="I7" s="1005" t="s">
        <v>24</v>
      </c>
      <c r="J7" s="5"/>
    </row>
    <row r="8" spans="1:10" ht="14.4" thickBot="1">
      <c r="A8" s="221" t="s">
        <v>170</v>
      </c>
      <c r="B8" s="298" t="s">
        <v>410</v>
      </c>
      <c r="C8" s="298" t="s">
        <v>411</v>
      </c>
      <c r="D8" s="298" t="s">
        <v>412</v>
      </c>
      <c r="E8" s="298" t="s">
        <v>413</v>
      </c>
      <c r="F8" s="298" t="s">
        <v>414</v>
      </c>
      <c r="G8" s="298" t="s">
        <v>415</v>
      </c>
      <c r="H8" s="298" t="s">
        <v>416</v>
      </c>
      <c r="I8" s="1006"/>
      <c r="J8" s="5"/>
    </row>
    <row r="9" spans="1:10">
      <c r="A9" s="222" t="s">
        <v>171</v>
      </c>
      <c r="B9" s="299"/>
      <c r="C9" s="299"/>
      <c r="D9" s="298"/>
      <c r="E9" s="298"/>
      <c r="F9" s="298"/>
      <c r="G9" s="298"/>
      <c r="H9" s="298"/>
      <c r="I9" s="131"/>
    </row>
    <row r="10" spans="1:10">
      <c r="A10" s="307" t="s">
        <v>65</v>
      </c>
      <c r="B10" s="9"/>
      <c r="C10" s="9"/>
      <c r="D10" s="9"/>
      <c r="E10" s="9"/>
      <c r="F10" s="9"/>
      <c r="G10" s="9"/>
      <c r="H10" s="9"/>
      <c r="I10" s="130"/>
    </row>
    <row r="11" spans="1:10">
      <c r="A11" s="128" t="s">
        <v>10</v>
      </c>
      <c r="B11" s="282">
        <f>'App B-1 w Capital Page 1'!I20</f>
        <v>40000</v>
      </c>
      <c r="C11" s="282">
        <f>'B-2 page 2 BgtJustf'!F51</f>
        <v>0</v>
      </c>
      <c r="D11" s="282">
        <f>'B-3 page 2 BgtJustf'!F51</f>
        <v>0</v>
      </c>
      <c r="E11" s="282">
        <f>'B-4 page 2 BgtJustf'!F51</f>
        <v>0</v>
      </c>
      <c r="F11" s="282">
        <f>'B-5 page 2 BgtJustf'!F51</f>
        <v>0</v>
      </c>
      <c r="G11" s="282">
        <f>'B-6 page 2 BgtJustf'!F51</f>
        <v>0</v>
      </c>
      <c r="H11" s="282">
        <f>'B-7 page 2 BgtJustf'!F51</f>
        <v>0</v>
      </c>
      <c r="I11" s="137">
        <f>SUM(B11:H11)</f>
        <v>40000</v>
      </c>
      <c r="J11" s="74"/>
    </row>
    <row r="12" spans="1:10">
      <c r="A12" s="128" t="s">
        <v>163</v>
      </c>
      <c r="B12" s="282">
        <f>'App B-1 w Capital Page 1'!I21</f>
        <v>11960</v>
      </c>
      <c r="C12" s="282">
        <f>'B-2 page 2 BgtJustf'!F64</f>
        <v>0</v>
      </c>
      <c r="D12" s="282">
        <f>'B-3 page 2 BgtJustf'!F64</f>
        <v>0</v>
      </c>
      <c r="E12" s="282">
        <f>'B-4 page 2 BgtJustf'!F64</f>
        <v>0</v>
      </c>
      <c r="F12" s="282">
        <f>'B-5 page 2 BgtJustf'!F64</f>
        <v>0</v>
      </c>
      <c r="G12" s="282">
        <f>'B-6 page 2 BgtJustf'!F64</f>
        <v>0</v>
      </c>
      <c r="H12" s="282">
        <f>'B-7 page 2 BgtJustf'!F64</f>
        <v>0</v>
      </c>
      <c r="I12" s="137">
        <f>SUM(B12:H12)</f>
        <v>11960</v>
      </c>
      <c r="J12" s="10"/>
    </row>
    <row r="13" spans="1:10">
      <c r="A13" s="323" t="s">
        <v>16</v>
      </c>
      <c r="B13" s="324">
        <f t="shared" ref="B13:H13" si="0">B11+B12</f>
        <v>51960</v>
      </c>
      <c r="C13" s="324">
        <f t="shared" si="0"/>
        <v>0</v>
      </c>
      <c r="D13" s="324">
        <f t="shared" si="0"/>
        <v>0</v>
      </c>
      <c r="E13" s="324">
        <f t="shared" si="0"/>
        <v>0</v>
      </c>
      <c r="F13" s="324">
        <f t="shared" si="0"/>
        <v>0</v>
      </c>
      <c r="G13" s="324">
        <f t="shared" si="0"/>
        <v>0</v>
      </c>
      <c r="H13" s="324">
        <f t="shared" si="0"/>
        <v>0</v>
      </c>
      <c r="I13" s="137">
        <f t="shared" ref="I13" si="1">SUM(B13:H13)</f>
        <v>51960</v>
      </c>
      <c r="J13" s="10"/>
    </row>
    <row r="14" spans="1:10" ht="14.4" thickBot="1">
      <c r="A14" s="327" t="s">
        <v>423</v>
      </c>
      <c r="B14" s="328">
        <f>ROUND(IF(B12=0,0,B12/B11),3)</f>
        <v>0.29899999999999999</v>
      </c>
      <c r="C14" s="328">
        <f t="shared" ref="C14:I14" si="2">ROUND(IF(C12=0,0,C12/C11),3)</f>
        <v>0</v>
      </c>
      <c r="D14" s="328">
        <f t="shared" si="2"/>
        <v>0</v>
      </c>
      <c r="E14" s="328">
        <f t="shared" si="2"/>
        <v>0</v>
      </c>
      <c r="F14" s="328">
        <f t="shared" si="2"/>
        <v>0</v>
      </c>
      <c r="G14" s="328">
        <f t="shared" si="2"/>
        <v>0</v>
      </c>
      <c r="H14" s="328">
        <f t="shared" si="2"/>
        <v>0</v>
      </c>
      <c r="I14" s="328">
        <f t="shared" si="2"/>
        <v>0.29899999999999999</v>
      </c>
      <c r="J14" s="10"/>
    </row>
    <row r="15" spans="1:10">
      <c r="A15" s="128" t="s">
        <v>164</v>
      </c>
      <c r="B15" s="325">
        <f>'App B-1 w Capital Page 1'!I36</f>
        <v>50000</v>
      </c>
      <c r="C15" s="325">
        <f>'B-2 page 2 BgtJustf'!F128</f>
        <v>0</v>
      </c>
      <c r="D15" s="325">
        <f>'B-3 page 2 BgtJustf'!F128</f>
        <v>0</v>
      </c>
      <c r="E15" s="325">
        <f>'B-4 page 2 BgtJustf'!IF28</f>
        <v>0</v>
      </c>
      <c r="F15" s="325">
        <f>'B-5 page 2 BgtJustf'!F128</f>
        <v>0</v>
      </c>
      <c r="G15" s="325">
        <f>'B-6 page 2 BgtJustf'!F128</f>
        <v>0</v>
      </c>
      <c r="H15" s="325">
        <f>'B-7 page 2 BgtJustf'!F128</f>
        <v>0</v>
      </c>
      <c r="I15" s="326">
        <f>SUM(B15:H15)</f>
        <v>50000</v>
      </c>
      <c r="J15" s="3"/>
    </row>
    <row r="16" spans="1:10">
      <c r="A16" s="128" t="s">
        <v>165</v>
      </c>
      <c r="B16" s="283">
        <f>'App B-1 w Capital Page 1'!I41</f>
        <v>65000</v>
      </c>
      <c r="C16" s="283">
        <f>'B-2 page 2 BgtJustf'!F136</f>
        <v>0</v>
      </c>
      <c r="D16" s="283">
        <f>'B-3 page 2 BgtJustf'!F136</f>
        <v>0</v>
      </c>
      <c r="E16" s="283">
        <f>'B-4 page 2 BgtJustf'!IF36</f>
        <v>0</v>
      </c>
      <c r="F16" s="283">
        <f>'B-5 page 2 BgtJustf'!F136</f>
        <v>0</v>
      </c>
      <c r="G16" s="283">
        <f>'B-6 page 2 BgtJustf'!F136</f>
        <v>0</v>
      </c>
      <c r="H16" s="283">
        <f>'B-7 page 2 BgtJustf'!F136</f>
        <v>0</v>
      </c>
      <c r="I16" s="137">
        <f>SUM(B16:H16)</f>
        <v>65000</v>
      </c>
    </row>
    <row r="17" spans="1:11" s="11" customFormat="1" ht="14.4" thickBot="1">
      <c r="A17" s="70" t="s">
        <v>168</v>
      </c>
      <c r="B17" s="284">
        <f t="shared" ref="B17:I17" si="3">B13+B15+B16</f>
        <v>166960</v>
      </c>
      <c r="C17" s="284">
        <f t="shared" si="3"/>
        <v>0</v>
      </c>
      <c r="D17" s="284">
        <f t="shared" si="3"/>
        <v>0</v>
      </c>
      <c r="E17" s="284">
        <f t="shared" si="3"/>
        <v>0</v>
      </c>
      <c r="F17" s="284">
        <f t="shared" si="3"/>
        <v>0</v>
      </c>
      <c r="G17" s="284">
        <f t="shared" si="3"/>
        <v>0</v>
      </c>
      <c r="H17" s="284">
        <f t="shared" si="3"/>
        <v>0</v>
      </c>
      <c r="I17" s="284">
        <f t="shared" si="3"/>
        <v>166960</v>
      </c>
      <c r="J17" s="4"/>
    </row>
    <row r="18" spans="1:11">
      <c r="A18" s="202" t="s">
        <v>166</v>
      </c>
      <c r="B18" s="285">
        <f>'App B-1 w Capital Page 1'!I44</f>
        <v>86666</v>
      </c>
      <c r="C18" s="285">
        <f>'B-2 page 2 BgtJustf'!F149</f>
        <v>0</v>
      </c>
      <c r="D18" s="285">
        <f>'B-3 page 2 BgtJustf'!F149</f>
        <v>0</v>
      </c>
      <c r="E18" s="285">
        <f>'B-4 page 2 BgtJustf'!IF49</f>
        <v>0</v>
      </c>
      <c r="F18" s="285">
        <f>'B-2 page 2 BgtJustf'!F149</f>
        <v>0</v>
      </c>
      <c r="G18" s="285">
        <f>'B-6 page 2 BgtJustf'!F149</f>
        <v>0</v>
      </c>
      <c r="H18" s="285">
        <f>'B-7 page 2 BgtJustf'!F149</f>
        <v>0</v>
      </c>
      <c r="I18" s="138">
        <f>SUM(B18:H18)</f>
        <v>86666</v>
      </c>
    </row>
    <row r="19" spans="1:11" ht="14.4" thickBot="1">
      <c r="A19" s="203" t="s">
        <v>167</v>
      </c>
      <c r="B19" s="296">
        <f>ROUND(IF(B18=0,0,B18/(B17-B16)),3)</f>
        <v>0.85</v>
      </c>
      <c r="C19" s="296">
        <f t="shared" ref="C19:I19" si="4">ROUND(IF(C18=0,0,C18/(C17-C16)),3)</f>
        <v>0</v>
      </c>
      <c r="D19" s="296">
        <f t="shared" si="4"/>
        <v>0</v>
      </c>
      <c r="E19" s="296">
        <f t="shared" si="4"/>
        <v>0</v>
      </c>
      <c r="F19" s="296">
        <f t="shared" si="4"/>
        <v>0</v>
      </c>
      <c r="G19" s="296">
        <f t="shared" si="4"/>
        <v>0</v>
      </c>
      <c r="H19" s="296">
        <f t="shared" si="4"/>
        <v>0</v>
      </c>
      <c r="I19" s="296">
        <f t="shared" si="4"/>
        <v>0.85</v>
      </c>
    </row>
    <row r="20" spans="1:11" s="11" customFormat="1" ht="14.4" thickBot="1">
      <c r="A20" s="124" t="s">
        <v>173</v>
      </c>
      <c r="B20" s="286">
        <f t="shared" ref="B20:H20" si="5">B17+B18</f>
        <v>253626</v>
      </c>
      <c r="C20" s="286">
        <f t="shared" si="5"/>
        <v>0</v>
      </c>
      <c r="D20" s="286">
        <f t="shared" si="5"/>
        <v>0</v>
      </c>
      <c r="E20" s="286">
        <f t="shared" si="5"/>
        <v>0</v>
      </c>
      <c r="F20" s="286">
        <f t="shared" si="5"/>
        <v>0</v>
      </c>
      <c r="G20" s="286">
        <f t="shared" si="5"/>
        <v>0</v>
      </c>
      <c r="H20" s="286">
        <f t="shared" si="5"/>
        <v>0</v>
      </c>
      <c r="I20" s="287">
        <f>SUM(B20:H20)</f>
        <v>253626</v>
      </c>
      <c r="J20" s="4"/>
    </row>
    <row r="21" spans="1:11" s="11" customFormat="1" ht="14.4" thickBot="1">
      <c r="A21" s="12" t="s">
        <v>66</v>
      </c>
      <c r="B21" s="13"/>
      <c r="C21" s="8"/>
      <c r="D21" s="8"/>
      <c r="E21" s="8"/>
      <c r="F21" s="8"/>
      <c r="G21" s="8"/>
      <c r="H21" s="316"/>
      <c r="I21" s="14"/>
      <c r="J21" s="5"/>
    </row>
    <row r="22" spans="1:11" s="11" customFormat="1">
      <c r="A22" s="68" t="s">
        <v>177</v>
      </c>
      <c r="B22" s="318"/>
      <c r="C22" s="318"/>
      <c r="D22" s="318"/>
      <c r="E22" s="318"/>
      <c r="F22" s="318"/>
      <c r="G22" s="318"/>
      <c r="H22" s="72"/>
      <c r="I22" s="15"/>
      <c r="J22" s="4"/>
    </row>
    <row r="23" spans="1:11">
      <c r="A23" s="125" t="s">
        <v>341</v>
      </c>
      <c r="B23" s="288"/>
      <c r="C23" s="288"/>
      <c r="D23" s="288"/>
      <c r="E23" s="288"/>
      <c r="F23" s="288"/>
      <c r="G23" s="288"/>
      <c r="H23" s="289"/>
      <c r="I23" s="139">
        <f>SUM(C23:H23)</f>
        <v>0</v>
      </c>
    </row>
    <row r="24" spans="1:11">
      <c r="A24" s="125" t="s">
        <v>342</v>
      </c>
      <c r="B24" s="288"/>
      <c r="C24" s="288"/>
      <c r="D24" s="288"/>
      <c r="E24" s="288"/>
      <c r="F24" s="288"/>
      <c r="G24" s="288"/>
      <c r="H24" s="289"/>
      <c r="I24" s="139">
        <f t="shared" ref="I24:I33" si="6">SUM(C24:H24)</f>
        <v>0</v>
      </c>
    </row>
    <row r="25" spans="1:11">
      <c r="A25" s="125" t="s">
        <v>344</v>
      </c>
      <c r="B25" s="288"/>
      <c r="C25" s="288"/>
      <c r="D25" s="288"/>
      <c r="E25" s="288"/>
      <c r="F25" s="288"/>
      <c r="G25" s="288"/>
      <c r="H25" s="289"/>
      <c r="I25" s="139">
        <f t="shared" si="6"/>
        <v>0</v>
      </c>
      <c r="K25" s="10" t="s">
        <v>109</v>
      </c>
    </row>
    <row r="26" spans="1:11">
      <c r="A26" s="125"/>
      <c r="B26" s="288"/>
      <c r="C26" s="288"/>
      <c r="D26" s="288"/>
      <c r="E26" s="288"/>
      <c r="F26" s="288"/>
      <c r="G26" s="288"/>
      <c r="H26" s="289"/>
      <c r="I26" s="139">
        <f t="shared" si="6"/>
        <v>0</v>
      </c>
    </row>
    <row r="27" spans="1:11">
      <c r="A27" s="125"/>
      <c r="B27" s="288"/>
      <c r="C27" s="288"/>
      <c r="D27" s="288"/>
      <c r="E27" s="288"/>
      <c r="F27" s="288"/>
      <c r="G27" s="288"/>
      <c r="H27" s="289"/>
      <c r="I27" s="139">
        <f t="shared" si="6"/>
        <v>0</v>
      </c>
    </row>
    <row r="28" spans="1:11">
      <c r="A28" s="125"/>
      <c r="B28" s="288"/>
      <c r="C28" s="288"/>
      <c r="D28" s="288"/>
      <c r="E28" s="288"/>
      <c r="F28" s="288"/>
      <c r="G28" s="288"/>
      <c r="H28" s="289"/>
      <c r="I28" s="139">
        <f t="shared" si="6"/>
        <v>0</v>
      </c>
    </row>
    <row r="29" spans="1:11">
      <c r="A29" s="125"/>
      <c r="B29" s="288"/>
      <c r="C29" s="288"/>
      <c r="D29" s="288"/>
      <c r="E29" s="288"/>
      <c r="F29" s="288"/>
      <c r="G29" s="288"/>
      <c r="H29" s="289"/>
      <c r="I29" s="139">
        <f t="shared" si="6"/>
        <v>0</v>
      </c>
    </row>
    <row r="30" spans="1:11">
      <c r="A30" s="125"/>
      <c r="B30" s="288"/>
      <c r="C30" s="288"/>
      <c r="D30" s="288"/>
      <c r="E30" s="288"/>
      <c r="F30" s="288"/>
      <c r="G30" s="288"/>
      <c r="H30" s="290"/>
      <c r="I30" s="139">
        <f t="shared" si="6"/>
        <v>0</v>
      </c>
    </row>
    <row r="31" spans="1:11">
      <c r="A31" s="125"/>
      <c r="B31" s="288"/>
      <c r="C31" s="288"/>
      <c r="D31" s="288"/>
      <c r="E31" s="288"/>
      <c r="F31" s="288"/>
      <c r="G31" s="288"/>
      <c r="H31" s="289"/>
      <c r="I31" s="139">
        <f t="shared" si="6"/>
        <v>0</v>
      </c>
    </row>
    <row r="32" spans="1:11">
      <c r="A32" s="125" t="s">
        <v>182</v>
      </c>
      <c r="B32" s="291"/>
      <c r="C32" s="291"/>
      <c r="D32" s="291"/>
      <c r="E32" s="291"/>
      <c r="F32" s="291"/>
      <c r="G32" s="291"/>
      <c r="H32" s="292"/>
      <c r="I32" s="139">
        <f t="shared" si="6"/>
        <v>0</v>
      </c>
    </row>
    <row r="33" spans="1:10" s="11" customFormat="1" ht="14.4" thickBot="1">
      <c r="A33" s="70" t="s">
        <v>174</v>
      </c>
      <c r="B33" s="140">
        <f>SUM(B23:B32)</f>
        <v>0</v>
      </c>
      <c r="C33" s="140">
        <f t="shared" ref="C33:G33" si="7">SUM(C23:C32)</f>
        <v>0</v>
      </c>
      <c r="D33" s="140">
        <f t="shared" si="7"/>
        <v>0</v>
      </c>
      <c r="E33" s="140">
        <f t="shared" si="7"/>
        <v>0</v>
      </c>
      <c r="F33" s="140">
        <f t="shared" si="7"/>
        <v>0</v>
      </c>
      <c r="G33" s="140">
        <f t="shared" si="7"/>
        <v>0</v>
      </c>
      <c r="H33" s="141">
        <f>SUM(H23:H32)</f>
        <v>0</v>
      </c>
      <c r="I33" s="139">
        <f t="shared" si="6"/>
        <v>0</v>
      </c>
      <c r="J33" s="4"/>
    </row>
    <row r="34" spans="1:10" s="11" customFormat="1">
      <c r="A34" s="68" t="s">
        <v>175</v>
      </c>
      <c r="B34" s="142"/>
      <c r="C34" s="142"/>
      <c r="D34" s="142"/>
      <c r="E34" s="142"/>
      <c r="F34" s="142"/>
      <c r="G34" s="142"/>
      <c r="H34" s="143"/>
      <c r="I34" s="144"/>
      <c r="J34" s="4"/>
    </row>
    <row r="35" spans="1:10" s="11" customFormat="1">
      <c r="A35" s="125"/>
      <c r="B35" s="145"/>
      <c r="C35" s="145"/>
      <c r="D35" s="145"/>
      <c r="E35" s="145"/>
      <c r="F35" s="145"/>
      <c r="G35" s="145"/>
      <c r="H35" s="154"/>
      <c r="I35" s="139">
        <f>SUM(C35:H35)</f>
        <v>0</v>
      </c>
      <c r="J35" s="4"/>
    </row>
    <row r="36" spans="1:10" s="11" customFormat="1">
      <c r="A36" s="125"/>
      <c r="B36" s="145"/>
      <c r="C36" s="145"/>
      <c r="D36" s="145"/>
      <c r="E36" s="145"/>
      <c r="F36" s="145"/>
      <c r="G36" s="145"/>
      <c r="H36" s="154"/>
      <c r="I36" s="139">
        <f>SUM(C36:H36)</f>
        <v>0</v>
      </c>
      <c r="J36" s="4"/>
    </row>
    <row r="37" spans="1:10" s="11" customFormat="1">
      <c r="A37" s="125"/>
      <c r="B37" s="145"/>
      <c r="C37" s="145"/>
      <c r="D37" s="145"/>
      <c r="E37" s="145"/>
      <c r="F37" s="145"/>
      <c r="G37" s="145"/>
      <c r="H37" s="154"/>
      <c r="I37" s="139">
        <f>SUM(C37:H37)</f>
        <v>0</v>
      </c>
      <c r="J37" s="4"/>
    </row>
    <row r="38" spans="1:10" s="11" customFormat="1">
      <c r="A38" s="125" t="s">
        <v>182</v>
      </c>
      <c r="B38" s="182"/>
      <c r="C38" s="182"/>
      <c r="D38" s="182"/>
      <c r="E38" s="182"/>
      <c r="F38" s="182"/>
      <c r="G38" s="182"/>
      <c r="H38" s="183"/>
      <c r="I38" s="139">
        <f>SUM(C38:H38)</f>
        <v>0</v>
      </c>
      <c r="J38" s="4"/>
    </row>
    <row r="39" spans="1:10" s="11" customFormat="1" ht="14.4" thickBot="1">
      <c r="A39" s="71" t="s">
        <v>176</v>
      </c>
      <c r="B39" s="140">
        <f>SUM(B35:B38)</f>
        <v>0</v>
      </c>
      <c r="C39" s="140">
        <f t="shared" ref="C39:G39" si="8">SUM(C35:C38)</f>
        <v>0</v>
      </c>
      <c r="D39" s="140">
        <f t="shared" si="8"/>
        <v>0</v>
      </c>
      <c r="E39" s="140">
        <f t="shared" si="8"/>
        <v>0</v>
      </c>
      <c r="F39" s="140">
        <f t="shared" si="8"/>
        <v>0</v>
      </c>
      <c r="G39" s="140">
        <f t="shared" si="8"/>
        <v>0</v>
      </c>
      <c r="H39" s="146">
        <f>SUM(H35:H38)</f>
        <v>0</v>
      </c>
      <c r="I39" s="150">
        <f>SUM(C39:H39)</f>
        <v>0</v>
      </c>
      <c r="J39" s="4"/>
    </row>
    <row r="40" spans="1:10" s="11" customFormat="1" ht="20.25" customHeight="1" thickBot="1">
      <c r="A40" s="124" t="s">
        <v>179</v>
      </c>
      <c r="B40" s="151">
        <f>B33+B39</f>
        <v>0</v>
      </c>
      <c r="C40" s="151">
        <f>C33+C39</f>
        <v>0</v>
      </c>
      <c r="D40" s="151">
        <f t="shared" ref="D40:I40" si="9">D33+D39</f>
        <v>0</v>
      </c>
      <c r="E40" s="151">
        <f t="shared" si="9"/>
        <v>0</v>
      </c>
      <c r="F40" s="151">
        <f t="shared" si="9"/>
        <v>0</v>
      </c>
      <c r="G40" s="151">
        <f t="shared" si="9"/>
        <v>0</v>
      </c>
      <c r="H40" s="152">
        <f t="shared" si="9"/>
        <v>0</v>
      </c>
      <c r="I40" s="153">
        <f t="shared" si="9"/>
        <v>0</v>
      </c>
      <c r="J40" s="4"/>
    </row>
    <row r="41" spans="1:10" s="134" customFormat="1">
      <c r="A41" s="219" t="s">
        <v>180</v>
      </c>
      <c r="B41" s="294"/>
      <c r="C41" s="294"/>
      <c r="D41" s="294"/>
      <c r="E41" s="294"/>
      <c r="F41" s="294"/>
      <c r="G41" s="294"/>
      <c r="H41" s="294"/>
      <c r="I41" s="295"/>
      <c r="J41" s="133"/>
    </row>
    <row r="42" spans="1:10">
      <c r="A42" s="220" t="s">
        <v>406</v>
      </c>
      <c r="B42" s="1007"/>
      <c r="C42" s="1008"/>
      <c r="D42" s="230" t="s">
        <v>407</v>
      </c>
      <c r="E42" s="1008"/>
      <c r="F42" s="1008"/>
      <c r="G42" s="1008"/>
      <c r="H42" s="1008"/>
      <c r="I42" s="1009"/>
    </row>
    <row r="43" spans="1:10">
      <c r="A43" s="127"/>
    </row>
    <row r="44" spans="1:10" ht="27.6">
      <c r="A44" s="319" t="s">
        <v>425</v>
      </c>
      <c r="B44" s="320">
        <f>B20-B40</f>
        <v>253626</v>
      </c>
      <c r="C44" s="320">
        <f t="shared" ref="C44:H44" si="10">C20-C40</f>
        <v>0</v>
      </c>
      <c r="D44" s="320">
        <f t="shared" si="10"/>
        <v>0</v>
      </c>
      <c r="E44" s="320">
        <f t="shared" si="10"/>
        <v>0</v>
      </c>
      <c r="F44" s="320">
        <f t="shared" si="10"/>
        <v>0</v>
      </c>
      <c r="G44" s="320">
        <f t="shared" si="10"/>
        <v>0</v>
      </c>
      <c r="H44" s="320">
        <f t="shared" si="10"/>
        <v>0</v>
      </c>
    </row>
  </sheetData>
  <mergeCells count="4">
    <mergeCell ref="A1:I1"/>
    <mergeCell ref="I7:I8"/>
    <mergeCell ref="B42:C42"/>
    <mergeCell ref="E42:I42"/>
  </mergeCells>
  <conditionalFormatting sqref="B14:I14">
    <cfRule type="cellIs" dxfId="79" priority="1" operator="greaterThan">
      <formula>0.3</formula>
    </cfRule>
    <cfRule type="cellIs" dxfId="78" priority="7" operator="greaterThan">
      <formula>0.3</formula>
    </cfRule>
  </conditionalFormatting>
  <conditionalFormatting sqref="B19:I19">
    <cfRule type="cellIs" dxfId="77" priority="2" operator="greaterThan">
      <formula>0.15</formula>
    </cfRule>
    <cfRule type="cellIs" dxfId="76" priority="4" operator="greaterThan">
      <formula>15</formula>
    </cfRule>
    <cfRule type="cellIs" dxfId="75" priority="5" operator="greaterThan">
      <formula>0.15</formula>
    </cfRule>
  </conditionalFormatting>
  <dataValidations count="3">
    <dataValidation type="list" allowBlank="1" showInputMessage="1" showErrorMessage="1" sqref="A35:A37" xr:uid="{00000000-0002-0000-0400-000000000000}">
      <formula1>NONDPHFUNDSRCS</formula1>
    </dataValidation>
    <dataValidation type="list" allowBlank="1" showInputMessage="1" showErrorMessage="1" sqref="A23:A31" xr:uid="{00000000-0002-0000-0400-000001000000}">
      <formula1>DPHFUNDSRCS</formula1>
    </dataValidation>
    <dataValidation type="list" allowBlank="1" showInputMessage="1" showErrorMessage="1" sqref="B41:H41" xr:uid="{00000000-0002-0000-0400-000002000000}">
      <formula1>CONTRACTTYPE</formula1>
    </dataValidation>
  </dataValidations>
  <printOptions horizontalCentered="1"/>
  <pageMargins left="1" right="1" top="1" bottom="1" header="0.5" footer="0.5"/>
  <pageSetup scale="57" orientation="portrait" r:id="rId1"/>
  <headerFooter alignWithMargins="0">
    <oddFooter>&amp;RAgreement/Amendment: date (mm/dd/yyyy)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K55"/>
  <sheetViews>
    <sheetView zoomScaleNormal="100" zoomScaleSheetLayoutView="100" workbookViewId="0">
      <selection activeCell="E56" sqref="E56:F56"/>
    </sheetView>
  </sheetViews>
  <sheetFormatPr defaultColWidth="9.125" defaultRowHeight="13.8"/>
  <cols>
    <col min="1" max="1" width="37.125" style="20" customWidth="1"/>
    <col min="2" max="2" width="11.75" style="20" customWidth="1"/>
    <col min="3" max="3" width="13.125" style="20" customWidth="1"/>
    <col min="4" max="4" width="10.125" style="20" customWidth="1"/>
    <col min="5" max="5" width="14" style="20" customWidth="1"/>
    <col min="6" max="6" width="9.375" style="20" customWidth="1"/>
    <col min="7" max="7" width="13.625" style="20" customWidth="1"/>
    <col min="8" max="8" width="11.25" style="20" customWidth="1"/>
    <col min="9" max="9" width="16.75" style="20" customWidth="1"/>
    <col min="10" max="10" width="13.625" style="275" customWidth="1"/>
    <col min="11" max="11" width="12.625" style="20" customWidth="1"/>
    <col min="12" max="16384" width="9.125" style="20"/>
  </cols>
  <sheetData>
    <row r="1" spans="1:11">
      <c r="A1" s="18" t="s">
        <v>394</v>
      </c>
      <c r="B1" s="19"/>
      <c r="C1" s="19"/>
      <c r="D1" s="19"/>
      <c r="E1" s="19"/>
      <c r="F1" s="135"/>
      <c r="G1" s="223"/>
      <c r="H1" s="224" t="s">
        <v>403</v>
      </c>
      <c r="I1" s="225"/>
    </row>
    <row r="2" spans="1:11">
      <c r="A2" s="18" t="s">
        <v>172</v>
      </c>
      <c r="B2" s="22"/>
      <c r="C2" s="19"/>
      <c r="D2" s="23"/>
      <c r="E2" s="23"/>
      <c r="G2" s="226"/>
      <c r="H2" s="227" t="s">
        <v>178</v>
      </c>
      <c r="I2" s="228"/>
    </row>
    <row r="3" spans="1:11">
      <c r="A3" s="18" t="s">
        <v>408</v>
      </c>
      <c r="B3" s="22"/>
      <c r="C3" s="19"/>
      <c r="D3" s="23"/>
      <c r="E3" s="23"/>
      <c r="G3" s="226"/>
      <c r="H3" s="227" t="s">
        <v>404</v>
      </c>
      <c r="I3" s="225"/>
    </row>
    <row r="4" spans="1:11">
      <c r="A4" s="23"/>
      <c r="G4" s="227"/>
      <c r="H4" s="93" t="s">
        <v>405</v>
      </c>
      <c r="I4" s="229"/>
    </row>
    <row r="5" spans="1:11">
      <c r="D5" s="24" t="s">
        <v>1</v>
      </c>
      <c r="J5" s="277"/>
    </row>
    <row r="6" spans="1:11" ht="14.4" thickBot="1">
      <c r="D6" s="24"/>
    </row>
    <row r="7" spans="1:11">
      <c r="A7" s="25"/>
      <c r="B7" s="26"/>
      <c r="C7" s="1010" t="s">
        <v>12</v>
      </c>
      <c r="D7" s="1011"/>
      <c r="E7" s="1011"/>
      <c r="F7" s="1011"/>
      <c r="G7" s="1011"/>
      <c r="H7" s="1012"/>
    </row>
    <row r="8" spans="1:11" ht="15" customHeight="1">
      <c r="A8" s="27" t="s">
        <v>2</v>
      </c>
      <c r="B8" s="28"/>
      <c r="C8" s="1020"/>
      <c r="D8" s="1021"/>
      <c r="E8" s="1020"/>
      <c r="F8" s="1021"/>
      <c r="G8" s="1020"/>
      <c r="H8" s="1021"/>
      <c r="I8" s="1018" t="s">
        <v>18</v>
      </c>
    </row>
    <row r="9" spans="1:11" s="23" customFormat="1" ht="69">
      <c r="A9" s="27" t="s">
        <v>13</v>
      </c>
      <c r="B9" s="330" t="s">
        <v>428</v>
      </c>
      <c r="C9" s="30" t="s">
        <v>10</v>
      </c>
      <c r="D9" s="29" t="s">
        <v>3</v>
      </c>
      <c r="E9" s="30" t="s">
        <v>10</v>
      </c>
      <c r="F9" s="29" t="s">
        <v>3</v>
      </c>
      <c r="G9" s="30" t="s">
        <v>10</v>
      </c>
      <c r="H9" s="29" t="s">
        <v>3</v>
      </c>
      <c r="I9" s="1019"/>
      <c r="J9" s="278" t="s">
        <v>60</v>
      </c>
      <c r="K9" s="31"/>
    </row>
    <row r="10" spans="1:11" ht="15" customHeight="1">
      <c r="A10" s="111" t="str">
        <f>'Bdgt Justf B-1 Pg 2 '!B8</f>
        <v>Medical Case Manager</v>
      </c>
      <c r="B10" s="196">
        <f>'Bdgt Justf B-1 Pg 2 '!E12</f>
        <v>0.66666666666666663</v>
      </c>
      <c r="C10" s="184">
        <f>'Bdgt Justf B-1 Pg 2 '!F12</f>
        <v>40000</v>
      </c>
      <c r="D10" s="33">
        <f>IF(C10=0,0,C10/I10)</f>
        <v>1</v>
      </c>
      <c r="E10" s="184"/>
      <c r="F10" s="33">
        <f>IF(E10=0,0,E10/I10)</f>
        <v>0</v>
      </c>
      <c r="G10" s="184"/>
      <c r="H10" s="33">
        <f>IF(G10=0,0,G10/I10)</f>
        <v>0</v>
      </c>
      <c r="I10" s="188">
        <f t="shared" ref="I10:I19" si="0">C10+E10+G10</f>
        <v>40000</v>
      </c>
      <c r="J10" s="275">
        <f>'Bdgt Justf B-1 Pg 2 '!F12</f>
        <v>40000</v>
      </c>
      <c r="K10" s="34" t="s">
        <v>393</v>
      </c>
    </row>
    <row r="11" spans="1:11" ht="15" customHeight="1">
      <c r="A11" s="111">
        <f>'Bdgt Justf B-1 Pg 2 '!B14</f>
        <v>0</v>
      </c>
      <c r="B11" s="196">
        <f>'Bdgt Justf B-1 Pg 2 '!C18</f>
        <v>0</v>
      </c>
      <c r="C11" s="184">
        <v>0</v>
      </c>
      <c r="D11" s="33">
        <f t="shared" ref="D11:D20" si="1">IF(C11=0,0,C11/I11)</f>
        <v>0</v>
      </c>
      <c r="E11" s="184">
        <v>0</v>
      </c>
      <c r="F11" s="33">
        <f t="shared" ref="F11:F20" si="2">IF(E11=0,0,E11/I11)</f>
        <v>0</v>
      </c>
      <c r="G11" s="184">
        <v>0</v>
      </c>
      <c r="H11" s="33">
        <f t="shared" ref="H11:H20" si="3">IF(G11=0,0,G11/I11)</f>
        <v>0</v>
      </c>
      <c r="I11" s="188">
        <f t="shared" si="0"/>
        <v>0</v>
      </c>
      <c r="J11" s="275">
        <f>'Bdgt Justf B-1 Pg 2 '!F18</f>
        <v>0</v>
      </c>
      <c r="K11" s="35"/>
    </row>
    <row r="12" spans="1:11" ht="15" customHeight="1">
      <c r="A12" s="111"/>
      <c r="B12" s="196"/>
      <c r="C12" s="184"/>
      <c r="D12" s="33"/>
      <c r="E12" s="184"/>
      <c r="F12" s="33"/>
      <c r="G12" s="184"/>
      <c r="H12" s="33"/>
      <c r="I12" s="188"/>
      <c r="K12" s="35"/>
    </row>
    <row r="13" spans="1:11" ht="15" customHeight="1">
      <c r="A13" s="111"/>
      <c r="B13" s="196"/>
      <c r="C13" s="184"/>
      <c r="D13" s="33"/>
      <c r="E13" s="184"/>
      <c r="F13" s="33"/>
      <c r="G13" s="184"/>
      <c r="H13" s="33"/>
      <c r="I13" s="188"/>
      <c r="K13" s="35"/>
    </row>
    <row r="14" spans="1:11" ht="15" customHeight="1">
      <c r="A14" s="111"/>
      <c r="B14" s="196"/>
      <c r="C14" s="184"/>
      <c r="D14" s="33"/>
      <c r="E14" s="184"/>
      <c r="F14" s="33"/>
      <c r="G14" s="184"/>
      <c r="H14" s="33"/>
      <c r="I14" s="188"/>
      <c r="K14" s="35"/>
    </row>
    <row r="15" spans="1:11" ht="15" customHeight="1">
      <c r="A15" s="111"/>
      <c r="B15" s="196"/>
      <c r="C15" s="184"/>
      <c r="D15" s="33"/>
      <c r="E15" s="184"/>
      <c r="F15" s="33"/>
      <c r="G15" s="184"/>
      <c r="H15" s="33"/>
      <c r="I15" s="188"/>
      <c r="K15" s="35"/>
    </row>
    <row r="16" spans="1:11" ht="15" customHeight="1">
      <c r="A16" s="111">
        <f>'Bdgt Justf B-1 Pg 2 '!B20</f>
        <v>0</v>
      </c>
      <c r="B16" s="196">
        <f>'Bdgt Justf B-1 Pg 2 '!C24</f>
        <v>0</v>
      </c>
      <c r="C16" s="184">
        <v>0</v>
      </c>
      <c r="D16" s="33">
        <f t="shared" si="1"/>
        <v>0</v>
      </c>
      <c r="E16" s="184">
        <v>0</v>
      </c>
      <c r="F16" s="33">
        <f t="shared" si="2"/>
        <v>0</v>
      </c>
      <c r="G16" s="184">
        <v>0</v>
      </c>
      <c r="H16" s="33">
        <f t="shared" si="3"/>
        <v>0</v>
      </c>
      <c r="I16" s="188">
        <f t="shared" si="0"/>
        <v>0</v>
      </c>
      <c r="J16" s="275">
        <f>'Bdgt Justf B-1 Pg 2 '!F24</f>
        <v>0</v>
      </c>
      <c r="K16" s="35"/>
    </row>
    <row r="17" spans="1:11" ht="15" customHeight="1">
      <c r="A17" s="111">
        <f>'Bdgt Justf B-1 Pg 2 '!B26</f>
        <v>0</v>
      </c>
      <c r="B17" s="196">
        <f>'Bdgt Justf B-1 Pg 2 '!C30</f>
        <v>0</v>
      </c>
      <c r="C17" s="184">
        <v>0</v>
      </c>
      <c r="D17" s="33">
        <f t="shared" si="1"/>
        <v>0</v>
      </c>
      <c r="E17" s="184">
        <v>0</v>
      </c>
      <c r="F17" s="33">
        <f t="shared" si="2"/>
        <v>0</v>
      </c>
      <c r="G17" s="184">
        <v>0</v>
      </c>
      <c r="H17" s="33">
        <f t="shared" si="3"/>
        <v>0</v>
      </c>
      <c r="I17" s="188">
        <f t="shared" si="0"/>
        <v>0</v>
      </c>
      <c r="J17" s="275">
        <f>'Bdgt Justf B-1 Pg 2 '!F30</f>
        <v>0</v>
      </c>
      <c r="K17" s="35"/>
    </row>
    <row r="18" spans="1:11" ht="15" customHeight="1">
      <c r="A18" s="111">
        <f>'Bdgt Justf B-1 Pg 2 '!B32</f>
        <v>0</v>
      </c>
      <c r="B18" s="196">
        <f>'Bdgt Justf B-1 Pg 2 '!C36</f>
        <v>0</v>
      </c>
      <c r="C18" s="184"/>
      <c r="D18" s="33">
        <f t="shared" si="1"/>
        <v>0</v>
      </c>
      <c r="E18" s="184">
        <v>0</v>
      </c>
      <c r="F18" s="33">
        <f t="shared" si="2"/>
        <v>0</v>
      </c>
      <c r="G18" s="184">
        <v>0</v>
      </c>
      <c r="H18" s="33">
        <f t="shared" si="3"/>
        <v>0</v>
      </c>
      <c r="I18" s="188">
        <f t="shared" si="0"/>
        <v>0</v>
      </c>
      <c r="J18" s="275">
        <f>'Bdgt Justf B-1 Pg 2 '!F36</f>
        <v>0</v>
      </c>
      <c r="K18" s="35"/>
    </row>
    <row r="19" spans="1:11" ht="15" customHeight="1" thickBot="1">
      <c r="A19" s="119">
        <f>'Bdgt Justf B-1 Pg 2 '!B38</f>
        <v>0</v>
      </c>
      <c r="B19" s="197">
        <f>'Bdgt Justf B-1 Pg 2 '!E42</f>
        <v>0</v>
      </c>
      <c r="C19" s="185">
        <f>'Bdgt Justf B-1 Pg 2 '!F42</f>
        <v>0</v>
      </c>
      <c r="D19" s="120">
        <f t="shared" si="1"/>
        <v>0</v>
      </c>
      <c r="E19" s="185">
        <v>0</v>
      </c>
      <c r="F19" s="120">
        <f t="shared" si="2"/>
        <v>0</v>
      </c>
      <c r="G19" s="185">
        <v>0</v>
      </c>
      <c r="H19" s="120">
        <f t="shared" si="3"/>
        <v>0</v>
      </c>
      <c r="I19" s="186">
        <f t="shared" si="0"/>
        <v>0</v>
      </c>
      <c r="J19" s="275">
        <f>'Bdgt Justf B-1 Pg 2 '!F42</f>
        <v>0</v>
      </c>
      <c r="K19" s="35"/>
    </row>
    <row r="20" spans="1:11" s="23" customFormat="1" ht="15" customHeight="1" thickTop="1">
      <c r="A20" s="114" t="s">
        <v>430</v>
      </c>
      <c r="B20" s="198">
        <f>SUM(B10:B19)</f>
        <v>0.66666666666666663</v>
      </c>
      <c r="C20" s="187">
        <f>IF(SUM(C10:C19)=0,0,SUM(C10:C19))</f>
        <v>40000</v>
      </c>
      <c r="D20" s="112">
        <f t="shared" si="1"/>
        <v>1</v>
      </c>
      <c r="E20" s="187">
        <f>SUM(E10:E19)</f>
        <v>0</v>
      </c>
      <c r="F20" s="112">
        <f t="shared" si="2"/>
        <v>0</v>
      </c>
      <c r="G20" s="187">
        <f>SUM(G10:G19)</f>
        <v>0</v>
      </c>
      <c r="H20" s="113">
        <f t="shared" si="3"/>
        <v>0</v>
      </c>
      <c r="I20" s="187">
        <f>SUM(I10:I19)</f>
        <v>40000</v>
      </c>
      <c r="J20" s="276">
        <f>'Bdgt Justf B-1 Pg 2 '!F69</f>
        <v>40000</v>
      </c>
    </row>
    <row r="21" spans="1:11" ht="15" customHeight="1" thickBot="1">
      <c r="A21" s="121" t="s">
        <v>159</v>
      </c>
      <c r="B21" s="293">
        <f>'Bdgt Justf B-1 Pg 2 '!F82</f>
        <v>0.29899999999999999</v>
      </c>
      <c r="C21" s="186">
        <f>IF(C20=0,0,C20*B21)</f>
        <v>11960</v>
      </c>
      <c r="D21" s="123">
        <f>IF(C21=0,0,C21/I21)</f>
        <v>1</v>
      </c>
      <c r="E21" s="186">
        <f>E20*B21</f>
        <v>0</v>
      </c>
      <c r="F21" s="123">
        <f>IF(E21=0,0,E21/I21)</f>
        <v>0</v>
      </c>
      <c r="G21" s="186">
        <f>G20*B21</f>
        <v>0</v>
      </c>
      <c r="H21" s="123">
        <f>IF(G21=0,0,G21/I21)</f>
        <v>0</v>
      </c>
      <c r="I21" s="186">
        <f>C21+E21+G21</f>
        <v>11960</v>
      </c>
      <c r="J21" s="275">
        <f>'Bdgt Justf B-1 Pg 2 '!F80</f>
        <v>11960</v>
      </c>
    </row>
    <row r="22" spans="1:11" s="23" customFormat="1" ht="15" customHeight="1" thickTop="1" thickBot="1">
      <c r="A22" s="116" t="s">
        <v>16</v>
      </c>
      <c r="B22" s="117"/>
      <c r="C22" s="199">
        <f>SUM(C20:C21)</f>
        <v>51960</v>
      </c>
      <c r="D22" s="118">
        <f>IF(C22=0,0,C22/I22)</f>
        <v>1</v>
      </c>
      <c r="E22" s="199">
        <f>SUM(E20:E21)</f>
        <v>0</v>
      </c>
      <c r="F22" s="118">
        <f>IF(E22=0,0,E22/I22)</f>
        <v>0</v>
      </c>
      <c r="G22" s="199">
        <f>SUM(G20:G21)</f>
        <v>0</v>
      </c>
      <c r="H22" s="118">
        <f>IF(G22=0,0,G22/I22)</f>
        <v>0</v>
      </c>
      <c r="I22" s="189">
        <f>SUM(I20:I21)</f>
        <v>51960</v>
      </c>
      <c r="J22" s="276">
        <f>'Bdgt Justf B-1 Pg 2 '!F84</f>
        <v>51960</v>
      </c>
    </row>
    <row r="23" spans="1:11" ht="15" customHeight="1" thickTop="1">
      <c r="A23" s="36"/>
      <c r="D23" s="21"/>
      <c r="F23" s="21"/>
      <c r="H23" s="21"/>
      <c r="I23" s="40"/>
    </row>
    <row r="24" spans="1:11" s="23" customFormat="1" ht="15" customHeight="1">
      <c r="A24" s="1017" t="s">
        <v>4</v>
      </c>
      <c r="B24" s="1009"/>
      <c r="C24" s="42" t="s">
        <v>11</v>
      </c>
      <c r="D24" s="29" t="s">
        <v>5</v>
      </c>
      <c r="E24" s="42" t="s">
        <v>11</v>
      </c>
      <c r="F24" s="29" t="s">
        <v>5</v>
      </c>
      <c r="G24" s="42" t="s">
        <v>11</v>
      </c>
      <c r="H24" s="29" t="s">
        <v>5</v>
      </c>
      <c r="I24" s="43" t="s">
        <v>17</v>
      </c>
      <c r="J24" s="276"/>
      <c r="K24" s="115" t="s">
        <v>110</v>
      </c>
    </row>
    <row r="25" spans="1:11" ht="15" customHeight="1">
      <c r="A25" s="44" t="s">
        <v>21</v>
      </c>
      <c r="B25" s="45"/>
      <c r="C25" s="190">
        <v>0</v>
      </c>
      <c r="D25" s="32">
        <f>IF(C25=0,0,C25/I25)</f>
        <v>0</v>
      </c>
      <c r="E25" s="190">
        <v>0</v>
      </c>
      <c r="F25" s="32">
        <f>IF(E25=0,0,E25/I25)</f>
        <v>0</v>
      </c>
      <c r="G25" s="193">
        <v>0</v>
      </c>
      <c r="H25" s="32">
        <f>IF(G25=0,0,G25/I25)</f>
        <v>0</v>
      </c>
      <c r="I25" s="188">
        <f t="shared" ref="I25:I34" si="4">C25+E25+G25</f>
        <v>0</v>
      </c>
      <c r="J25" s="275">
        <f>'Bdgt Justf B-1 Pg 2 '!F96</f>
        <v>11340</v>
      </c>
    </row>
    <row r="26" spans="1:11" ht="15" customHeight="1">
      <c r="A26" s="44" t="s">
        <v>22</v>
      </c>
      <c r="B26" s="45"/>
      <c r="C26" s="190">
        <v>0</v>
      </c>
      <c r="D26" s="32">
        <f t="shared" ref="D26:D35" si="5">IF(C26=0,0,C26/I26)</f>
        <v>0</v>
      </c>
      <c r="E26" s="190">
        <v>0</v>
      </c>
      <c r="F26" s="32">
        <f t="shared" ref="F26:F35" si="6">IF(E26=0,0,E26/I26)</f>
        <v>0</v>
      </c>
      <c r="G26" s="193">
        <v>0</v>
      </c>
      <c r="H26" s="32">
        <f t="shared" ref="H26:H35" si="7">IF(G26=0,0,G26/I26)</f>
        <v>0</v>
      </c>
      <c r="I26" s="188">
        <f t="shared" si="4"/>
        <v>0</v>
      </c>
      <c r="J26" s="275">
        <f>'Bdgt Justf B-1 Pg 2 '!F106</f>
        <v>0</v>
      </c>
    </row>
    <row r="27" spans="1:11" ht="15" customHeight="1">
      <c r="A27" s="44" t="s">
        <v>23</v>
      </c>
      <c r="B27" s="45"/>
      <c r="C27" s="190">
        <v>0</v>
      </c>
      <c r="D27" s="32">
        <f t="shared" si="5"/>
        <v>0</v>
      </c>
      <c r="E27" s="190">
        <v>0</v>
      </c>
      <c r="F27" s="32">
        <f t="shared" si="6"/>
        <v>0</v>
      </c>
      <c r="G27" s="193">
        <v>0</v>
      </c>
      <c r="H27" s="32">
        <f t="shared" si="7"/>
        <v>0</v>
      </c>
      <c r="I27" s="188">
        <f t="shared" si="4"/>
        <v>0</v>
      </c>
      <c r="J27" s="275">
        <f>'Bdgt Justf B-1 Pg 2 '!F116</f>
        <v>0</v>
      </c>
    </row>
    <row r="28" spans="1:11" ht="15" customHeight="1">
      <c r="A28" s="44" t="s">
        <v>29</v>
      </c>
      <c r="B28" s="45"/>
      <c r="C28" s="190">
        <v>0</v>
      </c>
      <c r="D28" s="32">
        <f t="shared" si="5"/>
        <v>0</v>
      </c>
      <c r="E28" s="190">
        <v>0</v>
      </c>
      <c r="F28" s="32">
        <f t="shared" si="6"/>
        <v>0</v>
      </c>
      <c r="G28" s="193">
        <v>0</v>
      </c>
      <c r="H28" s="32">
        <f t="shared" si="7"/>
        <v>0</v>
      </c>
      <c r="I28" s="188">
        <f t="shared" si="4"/>
        <v>0</v>
      </c>
      <c r="J28" s="275">
        <f>'Bdgt Justf B-1 Pg 2 '!F125</f>
        <v>0</v>
      </c>
    </row>
    <row r="29" spans="1:11" ht="15" customHeight="1">
      <c r="A29" s="44" t="s">
        <v>25</v>
      </c>
      <c r="B29" s="45"/>
      <c r="C29" s="190">
        <v>0</v>
      </c>
      <c r="D29" s="32">
        <f t="shared" si="5"/>
        <v>0</v>
      </c>
      <c r="E29" s="190">
        <v>0</v>
      </c>
      <c r="F29" s="32">
        <f t="shared" si="6"/>
        <v>0</v>
      </c>
      <c r="G29" s="193">
        <v>0</v>
      </c>
      <c r="H29" s="32">
        <f t="shared" si="7"/>
        <v>0</v>
      </c>
      <c r="I29" s="188">
        <f t="shared" si="4"/>
        <v>0</v>
      </c>
      <c r="J29" s="275">
        <f>'Bdgt Justf B-1 Pg 2 '!F134</f>
        <v>0</v>
      </c>
    </row>
    <row r="30" spans="1:11" ht="15" customHeight="1">
      <c r="A30" s="44" t="s">
        <v>126</v>
      </c>
      <c r="B30" s="45"/>
      <c r="C30" s="190">
        <v>0</v>
      </c>
      <c r="D30" s="32">
        <f t="shared" si="5"/>
        <v>0</v>
      </c>
      <c r="E30" s="190">
        <v>0</v>
      </c>
      <c r="F30" s="32">
        <f t="shared" si="6"/>
        <v>0</v>
      </c>
      <c r="G30" s="193">
        <v>0</v>
      </c>
      <c r="H30" s="32">
        <f t="shared" si="7"/>
        <v>0</v>
      </c>
      <c r="I30" s="188">
        <f t="shared" si="4"/>
        <v>0</v>
      </c>
      <c r="J30" s="275">
        <f>'Bdgt Justf B-1 Pg 2 '!F144</f>
        <v>0</v>
      </c>
    </row>
    <row r="31" spans="1:11" ht="15" customHeight="1">
      <c r="A31" s="46" t="s">
        <v>25</v>
      </c>
      <c r="B31" s="45"/>
      <c r="C31" s="190">
        <v>50000</v>
      </c>
      <c r="D31" s="32">
        <f t="shared" si="5"/>
        <v>1</v>
      </c>
      <c r="E31" s="190"/>
      <c r="F31" s="32">
        <f t="shared" si="6"/>
        <v>0</v>
      </c>
      <c r="G31" s="193"/>
      <c r="H31" s="32">
        <f t="shared" si="7"/>
        <v>0</v>
      </c>
      <c r="I31" s="188">
        <f t="shared" si="4"/>
        <v>50000</v>
      </c>
    </row>
    <row r="32" spans="1:11" ht="15" customHeight="1">
      <c r="A32" s="46"/>
      <c r="B32" s="45"/>
      <c r="C32" s="190"/>
      <c r="D32" s="32">
        <f t="shared" si="5"/>
        <v>0</v>
      </c>
      <c r="E32" s="190"/>
      <c r="F32" s="32">
        <f t="shared" si="6"/>
        <v>0</v>
      </c>
      <c r="G32" s="193"/>
      <c r="H32" s="32">
        <f t="shared" si="7"/>
        <v>0</v>
      </c>
      <c r="I32" s="188">
        <f t="shared" si="4"/>
        <v>0</v>
      </c>
    </row>
    <row r="33" spans="1:11" ht="15" customHeight="1">
      <c r="A33" s="46"/>
      <c r="B33" s="47" t="s">
        <v>8</v>
      </c>
      <c r="C33" s="190"/>
      <c r="D33" s="32">
        <f t="shared" si="5"/>
        <v>0</v>
      </c>
      <c r="E33" s="190"/>
      <c r="F33" s="32">
        <f t="shared" si="6"/>
        <v>0</v>
      </c>
      <c r="G33" s="184"/>
      <c r="H33" s="32">
        <f t="shared" si="7"/>
        <v>0</v>
      </c>
      <c r="I33" s="188">
        <f t="shared" si="4"/>
        <v>0</v>
      </c>
    </row>
    <row r="34" spans="1:11" ht="15" customHeight="1">
      <c r="A34" s="46"/>
      <c r="B34" s="45"/>
      <c r="C34" s="190"/>
      <c r="D34" s="32">
        <f t="shared" si="5"/>
        <v>0</v>
      </c>
      <c r="E34" s="190"/>
      <c r="F34" s="32">
        <f t="shared" si="6"/>
        <v>0</v>
      </c>
      <c r="G34" s="193"/>
      <c r="H34" s="32">
        <f t="shared" si="7"/>
        <v>0</v>
      </c>
      <c r="I34" s="188">
        <f t="shared" si="4"/>
        <v>0</v>
      </c>
    </row>
    <row r="35" spans="1:11" ht="15" customHeight="1">
      <c r="A35" s="46"/>
      <c r="B35" s="48"/>
      <c r="C35" s="191"/>
      <c r="D35" s="32">
        <f t="shared" si="5"/>
        <v>0</v>
      </c>
      <c r="E35" s="191"/>
      <c r="F35" s="32">
        <f t="shared" si="6"/>
        <v>0</v>
      </c>
      <c r="G35" s="194"/>
      <c r="H35" s="32">
        <f t="shared" si="7"/>
        <v>0</v>
      </c>
      <c r="I35" s="195"/>
    </row>
    <row r="36" spans="1:11" s="23" customFormat="1" ht="15" customHeight="1" thickBot="1">
      <c r="A36" s="37" t="s">
        <v>15</v>
      </c>
      <c r="B36" s="38"/>
      <c r="C36" s="192">
        <f>SUM(C25:C35)</f>
        <v>50000</v>
      </c>
      <c r="D36" s="39">
        <f>IF(C36=0,0,C36/I36)</f>
        <v>1</v>
      </c>
      <c r="E36" s="192">
        <f>SUM(E25:E35)</f>
        <v>0</v>
      </c>
      <c r="F36" s="39">
        <f>IF(E36=0,0,E36/I36)</f>
        <v>0</v>
      </c>
      <c r="G36" s="192">
        <f>SUM(G25:G35)</f>
        <v>0</v>
      </c>
      <c r="H36" s="39">
        <f>IF(G36=0,0,G36/I36)</f>
        <v>0</v>
      </c>
      <c r="I36" s="192">
        <f>SUM(I25:I35)</f>
        <v>50000</v>
      </c>
      <c r="J36" s="276">
        <f>'Bdgt Justf B-1 Pg 2 '!F146</f>
        <v>11340</v>
      </c>
    </row>
    <row r="37" spans="1:11" s="23" customFormat="1" ht="15" customHeight="1" thickTop="1">
      <c r="C37" s="49"/>
      <c r="D37" s="50"/>
      <c r="E37" s="49"/>
      <c r="F37" s="50"/>
      <c r="G37" s="49"/>
      <c r="H37" s="51"/>
      <c r="I37" s="49"/>
      <c r="J37" s="276"/>
    </row>
    <row r="38" spans="1:11" s="23" customFormat="1" ht="15" customHeight="1">
      <c r="A38" s="23" t="s">
        <v>61</v>
      </c>
      <c r="B38" s="41"/>
      <c r="C38" s="42" t="s">
        <v>11</v>
      </c>
      <c r="D38" s="29" t="s">
        <v>5</v>
      </c>
      <c r="E38" s="42" t="s">
        <v>11</v>
      </c>
      <c r="F38" s="29" t="s">
        <v>5</v>
      </c>
      <c r="G38" s="42" t="s">
        <v>11</v>
      </c>
      <c r="H38" s="29" t="s">
        <v>5</v>
      </c>
      <c r="I38" s="43" t="s">
        <v>17</v>
      </c>
      <c r="J38" s="276"/>
    </row>
    <row r="39" spans="1:11" ht="15" customHeight="1">
      <c r="A39" s="44" t="s">
        <v>424</v>
      </c>
      <c r="B39" s="45"/>
      <c r="C39" s="190">
        <v>65000</v>
      </c>
      <c r="D39" s="32">
        <f>IF(C39=0,0,C39/I39)</f>
        <v>1</v>
      </c>
      <c r="E39" s="190">
        <v>0</v>
      </c>
      <c r="F39" s="32">
        <f>IF(E39=0,0,E39/I39)</f>
        <v>0</v>
      </c>
      <c r="G39" s="193">
        <v>0</v>
      </c>
      <c r="H39" s="32">
        <f>IF(G39=0,0,G39/I39)</f>
        <v>0</v>
      </c>
      <c r="I39" s="188">
        <f>C39+E39+G39</f>
        <v>65000</v>
      </c>
      <c r="J39" s="275" t="e">
        <f>'Bdgt Justf B-1 Pg 2 '!#REF!</f>
        <v>#REF!</v>
      </c>
    </row>
    <row r="40" spans="1:11" ht="15" customHeight="1">
      <c r="A40" s="44" t="s">
        <v>63</v>
      </c>
      <c r="B40" s="45"/>
      <c r="C40" s="190"/>
      <c r="D40" s="32">
        <f>IF(C40=0,0,C40/I40)</f>
        <v>0</v>
      </c>
      <c r="E40" s="190"/>
      <c r="F40" s="32">
        <f>IF(E40=0,0,E40/I40)</f>
        <v>0</v>
      </c>
      <c r="G40" s="184"/>
      <c r="H40" s="32">
        <f>IF(G40=0,0,G40/I40)</f>
        <v>0</v>
      </c>
      <c r="I40" s="188">
        <f>C40+E40+G40</f>
        <v>0</v>
      </c>
      <c r="J40" s="275" t="e">
        <f>'Bdgt Justf B-1 Pg 2 '!#REF!</f>
        <v>#REF!</v>
      </c>
    </row>
    <row r="41" spans="1:11" s="23" customFormat="1" ht="15" customHeight="1" thickBot="1">
      <c r="A41" s="37" t="s">
        <v>64</v>
      </c>
      <c r="B41" s="38"/>
      <c r="C41" s="192">
        <f>ROUND(SUM(C39:C40),0)</f>
        <v>65000</v>
      </c>
      <c r="D41" s="39">
        <f>IF(C41=0,0,C41/I41)</f>
        <v>1</v>
      </c>
      <c r="E41" s="192">
        <f>SUM(E39:E40)</f>
        <v>0</v>
      </c>
      <c r="F41" s="39">
        <f>IF(E41=0,0,E41/I41)</f>
        <v>0</v>
      </c>
      <c r="G41" s="192">
        <f>SUM(G39:G40)</f>
        <v>0</v>
      </c>
      <c r="H41" s="39">
        <f>IF(G41=0,0,G41/I41)</f>
        <v>0</v>
      </c>
      <c r="I41" s="192">
        <f>SUM(I39:I40)</f>
        <v>65000</v>
      </c>
      <c r="J41" s="276" t="e">
        <f>'Bdgt Justf B-1 Pg 2 '!#REF!</f>
        <v>#REF!</v>
      </c>
    </row>
    <row r="42" spans="1:11" ht="15" customHeight="1" thickTop="1" thickBot="1">
      <c r="A42" s="23"/>
      <c r="B42" s="52"/>
      <c r="C42" s="53"/>
      <c r="D42" s="54"/>
      <c r="E42" s="53"/>
      <c r="F42" s="54"/>
      <c r="G42" s="55"/>
      <c r="H42" s="54"/>
      <c r="I42" s="53"/>
    </row>
    <row r="43" spans="1:11" ht="15" customHeight="1">
      <c r="A43" s="56" t="s">
        <v>6</v>
      </c>
      <c r="B43" s="57"/>
      <c r="C43" s="190">
        <f>ROUND(C22+C36+C41,0)</f>
        <v>166960</v>
      </c>
      <c r="D43" s="32">
        <f>IF(C43=0,0,C43/I43)</f>
        <v>1</v>
      </c>
      <c r="E43" s="190">
        <f>ROUND(E22+E36+E41,0)</f>
        <v>0</v>
      </c>
      <c r="F43" s="32">
        <f>IF(E43=0,0,E43/I43)</f>
        <v>0</v>
      </c>
      <c r="G43" s="193">
        <f>ROUND(G22+G36+G41,0)</f>
        <v>0</v>
      </c>
      <c r="H43" s="32">
        <f>IF(G43=0,0,G43/I43)</f>
        <v>0</v>
      </c>
      <c r="I43" s="188">
        <f>ROUND(C43+E43+G43,0)</f>
        <v>166960</v>
      </c>
      <c r="J43" s="275">
        <f>'Bdgt Justf B-1 Pg 2 '!F148</f>
        <v>63300</v>
      </c>
    </row>
    <row r="44" spans="1:11" ht="15" customHeight="1" thickBot="1">
      <c r="A44" s="58" t="s">
        <v>9</v>
      </c>
      <c r="B44" s="322">
        <f>ROUND(((C44+E44+G44)/((C43+E43+G43)-(C41+E41+G41))),3)</f>
        <v>0.85</v>
      </c>
      <c r="C44" s="190">
        <v>86666</v>
      </c>
      <c r="D44" s="32">
        <f>IF(C44=0,0,C44/I44)</f>
        <v>1</v>
      </c>
      <c r="E44" s="190"/>
      <c r="F44" s="32">
        <f>IF(E44=0,0,E44/I44)</f>
        <v>0</v>
      </c>
      <c r="G44" s="190"/>
      <c r="H44" s="32">
        <f>IF(G44=0,0,G44/I44)</f>
        <v>0</v>
      </c>
      <c r="I44" s="188">
        <f>ROUND(C44+E44+G44,0)</f>
        <v>86666</v>
      </c>
      <c r="J44" s="275">
        <f>'Bdgt Justf B-1 Pg 2 '!F157</f>
        <v>5697</v>
      </c>
      <c r="K44" s="279">
        <f>'Bdgt Justf B-1 Pg 2 '!F156</f>
        <v>0.09</v>
      </c>
    </row>
    <row r="45" spans="1:11" s="23" customFormat="1" ht="15" customHeight="1" thickBot="1">
      <c r="A45" s="59" t="s">
        <v>7</v>
      </c>
      <c r="B45" s="60"/>
      <c r="C45" s="192">
        <f>SUM(C43:C44)</f>
        <v>253626</v>
      </c>
      <c r="D45" s="39">
        <f>IF(C45=0,0,C45/I45)</f>
        <v>1</v>
      </c>
      <c r="E45" s="192">
        <f>SUM(E43:E44)</f>
        <v>0</v>
      </c>
      <c r="F45" s="39">
        <f>IF(E45=0,0,E45/I45)</f>
        <v>0</v>
      </c>
      <c r="G45" s="192">
        <f>SUM(G43:G44)</f>
        <v>0</v>
      </c>
      <c r="H45" s="39">
        <f>IF(G45=0,0,G45/I45)</f>
        <v>0</v>
      </c>
      <c r="I45" s="192">
        <f>+I43+I44</f>
        <v>253626</v>
      </c>
      <c r="J45" s="276">
        <f>'Bdgt Justf B-1 Pg 2 '!F159</f>
        <v>68997</v>
      </c>
    </row>
    <row r="46" spans="1:11" ht="15" customHeight="1" thickBot="1">
      <c r="A46" s="162"/>
      <c r="B46" s="163"/>
      <c r="C46" s="61"/>
      <c r="D46" s="62"/>
      <c r="E46" s="61"/>
      <c r="F46" s="62"/>
      <c r="G46" s="164"/>
      <c r="H46" s="62"/>
      <c r="I46" s="165"/>
    </row>
    <row r="47" spans="1:11" ht="15" customHeight="1" thickTop="1">
      <c r="A47" s="1013" t="s">
        <v>161</v>
      </c>
      <c r="B47" s="1014"/>
      <c r="C47" s="156">
        <v>0</v>
      </c>
      <c r="D47" s="157"/>
      <c r="E47" s="158">
        <v>0</v>
      </c>
      <c r="F47" s="157"/>
      <c r="G47" s="158">
        <v>0</v>
      </c>
      <c r="H47" s="157"/>
      <c r="I47" s="166">
        <f>+C47+E47+G47</f>
        <v>0</v>
      </c>
    </row>
    <row r="48" spans="1:11" ht="15" customHeight="1">
      <c r="A48" s="1022" t="s">
        <v>30</v>
      </c>
      <c r="B48" s="1023"/>
      <c r="C48" s="200" t="e">
        <f>IF(C45=0,0,+C45/C47)</f>
        <v>#DIV/0!</v>
      </c>
      <c r="D48" s="155"/>
      <c r="E48" s="200">
        <f>IF(E45=0,0,+E45/E47)</f>
        <v>0</v>
      </c>
      <c r="F48" s="155"/>
      <c r="G48" s="200">
        <f>IF(G45=0,0,+G45/G47)</f>
        <v>0</v>
      </c>
      <c r="H48" s="155"/>
      <c r="I48" s="167"/>
    </row>
    <row r="49" spans="1:9" ht="15" customHeight="1" thickBot="1">
      <c r="A49" s="1015" t="s">
        <v>160</v>
      </c>
      <c r="B49" s="1016"/>
      <c r="C49" s="159"/>
      <c r="D49" s="160"/>
      <c r="E49" s="159"/>
      <c r="F49" s="160"/>
      <c r="G49" s="161"/>
      <c r="H49" s="160"/>
      <c r="I49" s="168"/>
    </row>
    <row r="50" spans="1:9" ht="12" customHeight="1" thickTop="1">
      <c r="A50" s="169"/>
      <c r="C50" s="63"/>
      <c r="E50" s="63"/>
      <c r="I50" s="170"/>
    </row>
    <row r="51" spans="1:9" ht="12" customHeight="1" thickBot="1">
      <c r="A51" s="171"/>
      <c r="B51" s="52"/>
      <c r="C51" s="172"/>
      <c r="D51" s="172"/>
      <c r="E51" s="172"/>
      <c r="F51" s="52"/>
      <c r="G51" s="52"/>
      <c r="H51" s="52"/>
      <c r="I51" s="173" t="s">
        <v>162</v>
      </c>
    </row>
    <row r="52" spans="1:9">
      <c r="C52" s="64"/>
      <c r="E52" s="64"/>
      <c r="I52" s="64"/>
    </row>
    <row r="53" spans="1:9">
      <c r="C53" s="65"/>
      <c r="E53" s="65"/>
      <c r="G53" s="65"/>
      <c r="I53" s="66"/>
    </row>
    <row r="54" spans="1:9">
      <c r="C54" s="67"/>
      <c r="E54" s="67"/>
    </row>
    <row r="55" spans="1:9">
      <c r="A55" s="20" t="s">
        <v>434</v>
      </c>
      <c r="C55" s="20" t="s">
        <v>435</v>
      </c>
    </row>
  </sheetData>
  <mergeCells count="9">
    <mergeCell ref="C7:H7"/>
    <mergeCell ref="A47:B47"/>
    <mergeCell ref="A49:B49"/>
    <mergeCell ref="A24:B24"/>
    <mergeCell ref="I8:I9"/>
    <mergeCell ref="C8:D8"/>
    <mergeCell ref="E8:F8"/>
    <mergeCell ref="A48:B48"/>
    <mergeCell ref="G8:H8"/>
  </mergeCells>
  <phoneticPr fontId="3" type="noConversion"/>
  <printOptions horizontalCentered="1"/>
  <pageMargins left="1" right="1" top="1" bottom="1" header="0.5" footer="0.5"/>
  <pageSetup scale="67" orientation="portrait" r:id="rId1"/>
  <headerFooter alignWithMargins="0">
    <oddFooter>&amp;RAgreement/Amendment: date (mm/dd/yyyy)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O170"/>
  <sheetViews>
    <sheetView view="pageBreakPreview" topLeftCell="A34" zoomScale="110" zoomScaleNormal="120" zoomScaleSheetLayoutView="110" workbookViewId="0">
      <selection activeCell="E56" sqref="E56:F56"/>
    </sheetView>
  </sheetViews>
  <sheetFormatPr defaultColWidth="8.875" defaultRowHeight="13.8"/>
  <cols>
    <col min="1" max="1" width="39.625" style="16" customWidth="1"/>
    <col min="2" max="2" width="13.625" style="16" customWidth="1"/>
    <col min="3" max="3" width="17.125" style="16" customWidth="1"/>
    <col min="4" max="4" width="17.25" style="16" customWidth="1"/>
    <col min="5" max="5" width="24.125" style="16" customWidth="1"/>
    <col min="6" max="6" width="15.375" style="231" customWidth="1"/>
    <col min="7" max="7" width="9.25" style="16" customWidth="1"/>
    <col min="8" max="8" width="37.375" style="16" customWidth="1"/>
    <col min="9" max="9" width="14.25" style="16" customWidth="1"/>
    <col min="10" max="10" width="29.125" style="16" customWidth="1"/>
    <col min="11" max="14" width="17.25" style="16" customWidth="1"/>
    <col min="15" max="16384" width="8.875" style="16"/>
  </cols>
  <sheetData>
    <row r="1" spans="1:13">
      <c r="A1" s="1040" t="s">
        <v>417</v>
      </c>
      <c r="B1" s="1040"/>
      <c r="C1" s="1040"/>
      <c r="D1" s="1040"/>
      <c r="E1" s="1040"/>
      <c r="F1" s="1040"/>
    </row>
    <row r="2" spans="1:13">
      <c r="C2" s="75"/>
      <c r="D2" s="75"/>
    </row>
    <row r="4" spans="1:13">
      <c r="A4" s="232" t="s">
        <v>394</v>
      </c>
      <c r="B4" s="233">
        <v>0</v>
      </c>
      <c r="C4" s="234"/>
      <c r="D4" s="235"/>
      <c r="E4" s="224" t="s">
        <v>111</v>
      </c>
      <c r="F4" s="236"/>
    </row>
    <row r="5" spans="1:13">
      <c r="A5" s="232" t="s">
        <v>395</v>
      </c>
      <c r="B5" s="237">
        <v>0</v>
      </c>
      <c r="C5" s="238"/>
      <c r="D5" s="239"/>
      <c r="E5" s="227" t="s">
        <v>396</v>
      </c>
      <c r="F5" s="240">
        <v>0</v>
      </c>
    </row>
    <row r="7" spans="1:13">
      <c r="A7" s="76" t="s">
        <v>112</v>
      </c>
      <c r="F7" s="16"/>
    </row>
    <row r="8" spans="1:13" ht="15" thickBot="1">
      <c r="A8" s="80"/>
      <c r="B8" s="80"/>
      <c r="C8" s="80"/>
      <c r="D8" s="80"/>
      <c r="E8" s="84"/>
      <c r="F8" s="84"/>
    </row>
    <row r="9" spans="1:13" ht="14.4">
      <c r="A9" s="85" t="s">
        <v>55</v>
      </c>
      <c r="B9" s="1041" t="s">
        <v>426</v>
      </c>
      <c r="C9" s="1042"/>
      <c r="D9" s="1042"/>
      <c r="E9" s="1042"/>
      <c r="F9" s="1043"/>
      <c r="H9" s="77" t="s">
        <v>113</v>
      </c>
      <c r="I9" s="1044" t="s">
        <v>397</v>
      </c>
      <c r="J9" s="1045"/>
      <c r="K9" s="1045"/>
      <c r="L9" s="1045"/>
      <c r="M9" s="1046"/>
    </row>
    <row r="10" spans="1:13" ht="14.4">
      <c r="A10" s="86" t="s">
        <v>34</v>
      </c>
      <c r="B10" s="1035"/>
      <c r="C10" s="1036"/>
      <c r="D10" s="1036"/>
      <c r="E10" s="1036"/>
      <c r="F10" s="1037"/>
      <c r="H10" s="78" t="s">
        <v>114</v>
      </c>
      <c r="I10" s="1047" t="s">
        <v>398</v>
      </c>
      <c r="J10" s="1048"/>
      <c r="K10" s="1048"/>
      <c r="L10" s="1048"/>
      <c r="M10" s="1049"/>
    </row>
    <row r="11" spans="1:13" ht="14.4">
      <c r="A11" s="86" t="s">
        <v>35</v>
      </c>
      <c r="B11" s="1039"/>
      <c r="C11" s="1036"/>
      <c r="D11" s="1036"/>
      <c r="E11" s="1036"/>
      <c r="F11" s="1037"/>
      <c r="H11" s="78" t="s">
        <v>115</v>
      </c>
      <c r="I11" s="1050" t="s">
        <v>399</v>
      </c>
      <c r="J11" s="1048"/>
      <c r="K11" s="1048"/>
      <c r="L11" s="1048"/>
      <c r="M11" s="1049"/>
    </row>
    <row r="12" spans="1:13" ht="14.4">
      <c r="A12" s="87"/>
      <c r="F12" s="88"/>
      <c r="H12" s="79"/>
      <c r="I12" s="80"/>
      <c r="J12" s="80"/>
      <c r="K12" s="80"/>
      <c r="L12" s="80"/>
      <c r="M12" s="81"/>
    </row>
    <row r="13" spans="1:13" ht="43.2">
      <c r="A13" s="1024" t="s">
        <v>36</v>
      </c>
      <c r="B13" s="1025"/>
      <c r="C13" s="89" t="s">
        <v>37</v>
      </c>
      <c r="D13" s="89" t="s">
        <v>38</v>
      </c>
      <c r="E13" s="89" t="s">
        <v>39</v>
      </c>
      <c r="F13" s="90" t="s">
        <v>40</v>
      </c>
      <c r="H13" s="1026" t="s">
        <v>116</v>
      </c>
      <c r="I13" s="1027"/>
      <c r="J13" s="82" t="s">
        <v>37</v>
      </c>
      <c r="K13" s="82" t="s">
        <v>38</v>
      </c>
      <c r="L13" s="82" t="s">
        <v>39</v>
      </c>
      <c r="M13" s="83" t="s">
        <v>40</v>
      </c>
    </row>
    <row r="14" spans="1:13" ht="15" thickBot="1">
      <c r="A14" s="1028">
        <v>100000</v>
      </c>
      <c r="B14" s="1029"/>
      <c r="C14" s="241">
        <v>1</v>
      </c>
      <c r="D14" s="242">
        <v>12</v>
      </c>
      <c r="E14" s="332">
        <f>D14/12</f>
        <v>1</v>
      </c>
      <c r="F14" s="201">
        <f>ROUND(A14*C14*E14,0)</f>
        <v>100000</v>
      </c>
      <c r="H14" s="1030">
        <v>200000</v>
      </c>
      <c r="I14" s="1031"/>
      <c r="J14" s="243">
        <v>1</v>
      </c>
      <c r="K14" s="244">
        <v>8</v>
      </c>
      <c r="L14" s="245">
        <f>K14/12</f>
        <v>0.66666666666666663</v>
      </c>
      <c r="M14" s="246">
        <f>ROUND(H14*J14*L14,0)</f>
        <v>133333</v>
      </c>
    </row>
    <row r="15" spans="1:13" ht="14.4" thickBot="1">
      <c r="E15" s="91"/>
      <c r="F15" s="91"/>
    </row>
    <row r="16" spans="1:13">
      <c r="A16" s="85" t="s">
        <v>56</v>
      </c>
      <c r="B16" s="1032"/>
      <c r="C16" s="1033"/>
      <c r="D16" s="1033"/>
      <c r="E16" s="1033"/>
      <c r="F16" s="1034"/>
    </row>
    <row r="17" spans="1:15">
      <c r="A17" s="86" t="s">
        <v>34</v>
      </c>
      <c r="B17" s="1035"/>
      <c r="C17" s="1036"/>
      <c r="D17" s="1036"/>
      <c r="E17" s="1036"/>
      <c r="F17" s="1037"/>
      <c r="H17" s="1038"/>
      <c r="I17" s="1038"/>
      <c r="J17" s="1038"/>
      <c r="K17" s="1038"/>
      <c r="L17" s="1038"/>
      <c r="M17" s="1038"/>
      <c r="N17" s="1038"/>
      <c r="O17" s="1038"/>
    </row>
    <row r="18" spans="1:15">
      <c r="A18" s="86" t="s">
        <v>35</v>
      </c>
      <c r="B18" s="1039"/>
      <c r="C18" s="1036"/>
      <c r="D18" s="1036"/>
      <c r="E18" s="1036"/>
      <c r="F18" s="1037"/>
      <c r="H18" s="1038"/>
      <c r="I18" s="1038"/>
      <c r="J18" s="1038"/>
      <c r="K18" s="1038"/>
      <c r="L18" s="1038"/>
      <c r="M18" s="1038"/>
      <c r="N18" s="1038"/>
      <c r="O18" s="1038"/>
    </row>
    <row r="19" spans="1:15">
      <c r="A19" s="87"/>
      <c r="F19" s="88"/>
      <c r="H19" s="1051"/>
      <c r="I19" s="1051"/>
      <c r="J19" s="1051"/>
      <c r="K19" s="1051"/>
      <c r="L19" s="1051"/>
      <c r="M19" s="1051"/>
      <c r="N19" s="1051"/>
      <c r="O19" s="1051"/>
    </row>
    <row r="20" spans="1:15" ht="27.6">
      <c r="A20" s="1024" t="s">
        <v>36</v>
      </c>
      <c r="B20" s="1025"/>
      <c r="C20" s="89" t="s">
        <v>37</v>
      </c>
      <c r="D20" s="89" t="s">
        <v>38</v>
      </c>
      <c r="E20" s="89" t="s">
        <v>39</v>
      </c>
      <c r="F20" s="90" t="s">
        <v>40</v>
      </c>
      <c r="H20" s="1051"/>
      <c r="I20" s="1051"/>
      <c r="J20" s="1051"/>
      <c r="K20" s="1051"/>
      <c r="L20" s="1051"/>
      <c r="M20" s="1051"/>
      <c r="N20" s="1051"/>
      <c r="O20" s="1051"/>
    </row>
    <row r="21" spans="1:15" ht="14.4" thickBot="1">
      <c r="A21" s="1028"/>
      <c r="B21" s="1029"/>
      <c r="C21" s="241"/>
      <c r="D21" s="242"/>
      <c r="E21" s="332">
        <f>D21/12</f>
        <v>0</v>
      </c>
      <c r="F21" s="201">
        <f>ROUND(A21*C21*E21,0)</f>
        <v>0</v>
      </c>
    </row>
    <row r="22" spans="1:15" ht="14.4" thickBot="1">
      <c r="E22" s="91"/>
      <c r="F22" s="91"/>
    </row>
    <row r="23" spans="1:15">
      <c r="A23" s="85" t="s">
        <v>57</v>
      </c>
      <c r="B23" s="1032"/>
      <c r="C23" s="1033"/>
      <c r="D23" s="1033"/>
      <c r="E23" s="1033"/>
      <c r="F23" s="1034"/>
    </row>
    <row r="24" spans="1:15">
      <c r="A24" s="86" t="s">
        <v>34</v>
      </c>
      <c r="B24" s="1035"/>
      <c r="C24" s="1036"/>
      <c r="D24" s="1036"/>
      <c r="E24" s="1036"/>
      <c r="F24" s="1037"/>
    </row>
    <row r="25" spans="1:15">
      <c r="A25" s="86" t="s">
        <v>35</v>
      </c>
      <c r="B25" s="1039"/>
      <c r="C25" s="1036"/>
      <c r="D25" s="1036"/>
      <c r="E25" s="1036"/>
      <c r="F25" s="1037"/>
    </row>
    <row r="26" spans="1:15">
      <c r="A26" s="87"/>
      <c r="F26" s="88"/>
    </row>
    <row r="27" spans="1:15" ht="27.6">
      <c r="A27" s="1024" t="s">
        <v>36</v>
      </c>
      <c r="B27" s="1025"/>
      <c r="C27" s="89" t="s">
        <v>37</v>
      </c>
      <c r="D27" s="89" t="s">
        <v>38</v>
      </c>
      <c r="E27" s="89" t="s">
        <v>39</v>
      </c>
      <c r="F27" s="90" t="s">
        <v>40</v>
      </c>
    </row>
    <row r="28" spans="1:15" ht="14.4" thickBot="1">
      <c r="A28" s="1028"/>
      <c r="B28" s="1029"/>
      <c r="C28" s="241"/>
      <c r="D28" s="242"/>
      <c r="E28" s="333">
        <f>D28/12</f>
        <v>0</v>
      </c>
      <c r="F28" s="201">
        <f>ROUND(A28*C28*E28,0)</f>
        <v>0</v>
      </c>
    </row>
    <row r="29" spans="1:15" ht="14.4" thickBot="1">
      <c r="E29" s="91"/>
      <c r="F29" s="91"/>
    </row>
    <row r="30" spans="1:15">
      <c r="A30" s="85" t="s">
        <v>58</v>
      </c>
      <c r="B30" s="1032"/>
      <c r="C30" s="1033"/>
      <c r="D30" s="1033"/>
      <c r="E30" s="1033"/>
      <c r="F30" s="1034"/>
    </row>
    <row r="31" spans="1:15">
      <c r="A31" s="86" t="s">
        <v>34</v>
      </c>
      <c r="B31" s="1035"/>
      <c r="C31" s="1036"/>
      <c r="D31" s="1036"/>
      <c r="E31" s="1036"/>
      <c r="F31" s="1037"/>
    </row>
    <row r="32" spans="1:15">
      <c r="A32" s="86" t="s">
        <v>35</v>
      </c>
      <c r="B32" s="1039"/>
      <c r="C32" s="1036"/>
      <c r="D32" s="1036"/>
      <c r="E32" s="1036"/>
      <c r="F32" s="1037"/>
    </row>
    <row r="33" spans="1:6">
      <c r="A33" s="87"/>
      <c r="F33" s="88"/>
    </row>
    <row r="34" spans="1:6" ht="27.6">
      <c r="A34" s="1024" t="s">
        <v>36</v>
      </c>
      <c r="B34" s="1025"/>
      <c r="C34" s="89" t="s">
        <v>37</v>
      </c>
      <c r="D34" s="89" t="s">
        <v>38</v>
      </c>
      <c r="E34" s="89" t="s">
        <v>39</v>
      </c>
      <c r="F34" s="90" t="s">
        <v>40</v>
      </c>
    </row>
    <row r="35" spans="1:6" ht="14.4" thickBot="1">
      <c r="A35" s="1028"/>
      <c r="B35" s="1029"/>
      <c r="C35" s="241"/>
      <c r="D35" s="242"/>
      <c r="E35" s="333">
        <f>D35/12</f>
        <v>0</v>
      </c>
      <c r="F35" s="201">
        <f>ROUND(A35*C35*E35,0)</f>
        <v>0</v>
      </c>
    </row>
    <row r="36" spans="1:6" ht="14.4" thickBot="1">
      <c r="A36" s="270"/>
      <c r="B36" s="281"/>
      <c r="C36" s="271"/>
      <c r="D36" s="272"/>
      <c r="E36" s="272"/>
      <c r="F36" s="273"/>
    </row>
    <row r="37" spans="1:6">
      <c r="A37" s="85" t="s">
        <v>59</v>
      </c>
      <c r="B37" s="1032"/>
      <c r="C37" s="1033"/>
      <c r="D37" s="1033"/>
      <c r="E37" s="1033"/>
      <c r="F37" s="1034"/>
    </row>
    <row r="38" spans="1:6">
      <c r="A38" s="86" t="s">
        <v>34</v>
      </c>
      <c r="B38" s="1035"/>
      <c r="C38" s="1036"/>
      <c r="D38" s="1036"/>
      <c r="E38" s="1036"/>
      <c r="F38" s="1037"/>
    </row>
    <row r="39" spans="1:6">
      <c r="A39" s="86" t="s">
        <v>35</v>
      </c>
      <c r="B39" s="1039"/>
      <c r="C39" s="1036"/>
      <c r="D39" s="1036"/>
      <c r="E39" s="1036"/>
      <c r="F39" s="1037"/>
    </row>
    <row r="40" spans="1:6">
      <c r="A40" s="87"/>
      <c r="F40" s="88"/>
    </row>
    <row r="41" spans="1:6" ht="27.6">
      <c r="A41" s="1024" t="s">
        <v>36</v>
      </c>
      <c r="B41" s="1025"/>
      <c r="C41" s="89" t="s">
        <v>37</v>
      </c>
      <c r="D41" s="89" t="s">
        <v>38</v>
      </c>
      <c r="E41" s="89" t="s">
        <v>39</v>
      </c>
      <c r="F41" s="90" t="s">
        <v>40</v>
      </c>
    </row>
    <row r="42" spans="1:6" ht="14.4" thickBot="1">
      <c r="A42" s="1028"/>
      <c r="B42" s="1029"/>
      <c r="C42" s="241"/>
      <c r="D42" s="242"/>
      <c r="E42" s="333">
        <f>D42/12</f>
        <v>0</v>
      </c>
      <c r="F42" s="201">
        <f>ROUND(A42*C42*E42,0)</f>
        <v>0</v>
      </c>
    </row>
    <row r="43" spans="1:6" ht="14.4" thickBot="1">
      <c r="A43" s="270"/>
      <c r="B43" s="281"/>
      <c r="C43" s="271"/>
      <c r="D43" s="272"/>
      <c r="E43" s="272"/>
      <c r="F43" s="273"/>
    </row>
    <row r="44" spans="1:6">
      <c r="A44" s="85" t="s">
        <v>71</v>
      </c>
      <c r="B44" s="1032" t="s">
        <v>427</v>
      </c>
      <c r="C44" s="1033"/>
      <c r="D44" s="1033"/>
      <c r="E44" s="1033"/>
      <c r="F44" s="1034"/>
    </row>
    <row r="45" spans="1:6" ht="41.4">
      <c r="A45" s="334" t="s">
        <v>432</v>
      </c>
      <c r="B45" s="1035"/>
      <c r="C45" s="1036"/>
      <c r="D45" s="1036"/>
      <c r="E45" s="1036"/>
      <c r="F45" s="1037"/>
    </row>
    <row r="46" spans="1:6" ht="27.6">
      <c r="A46" s="334" t="s">
        <v>433</v>
      </c>
      <c r="B46" s="1039"/>
      <c r="C46" s="1036"/>
      <c r="D46" s="1036"/>
      <c r="E46" s="1036"/>
      <c r="F46" s="1037"/>
    </row>
    <row r="47" spans="1:6">
      <c r="A47" s="87"/>
      <c r="F47" s="88"/>
    </row>
    <row r="48" spans="1:6" ht="27.6">
      <c r="A48" s="1024" t="s">
        <v>36</v>
      </c>
      <c r="B48" s="1025"/>
      <c r="C48" s="89" t="s">
        <v>429</v>
      </c>
      <c r="D48" s="89" t="s">
        <v>38</v>
      </c>
      <c r="E48" s="89" t="s">
        <v>428</v>
      </c>
      <c r="F48" s="90" t="s">
        <v>40</v>
      </c>
    </row>
    <row r="49" spans="1:8" ht="14.4" thickBot="1">
      <c r="A49" s="1028">
        <v>100000</v>
      </c>
      <c r="B49" s="1029"/>
      <c r="C49" s="241">
        <v>1</v>
      </c>
      <c r="D49" s="329">
        <v>4</v>
      </c>
      <c r="E49" s="333">
        <f>D49/12</f>
        <v>0.33333333333333331</v>
      </c>
      <c r="F49" s="201">
        <f>ROUND(A49*C49*(D49/12),0)</f>
        <v>33333</v>
      </c>
      <c r="H49" s="16" t="s">
        <v>437</v>
      </c>
    </row>
    <row r="50" spans="1:8">
      <c r="A50" s="270"/>
      <c r="B50" s="281"/>
      <c r="C50" s="271"/>
      <c r="D50" s="272"/>
      <c r="E50" s="272"/>
      <c r="F50" s="273"/>
    </row>
    <row r="51" spans="1:8">
      <c r="A51" s="335"/>
      <c r="B51" s="336" t="s">
        <v>436</v>
      </c>
      <c r="C51" s="337">
        <f>SUM(C14,C21,C28,C35,C42,C49)</f>
        <v>2</v>
      </c>
      <c r="E51" s="92" t="s">
        <v>42</v>
      </c>
      <c r="F51" s="274">
        <f>F14+F21+F28+F35+F42+F49</f>
        <v>133333</v>
      </c>
    </row>
    <row r="52" spans="1:8">
      <c r="D52" s="16" t="s">
        <v>428</v>
      </c>
      <c r="E52" s="331">
        <f>SUM(E14,E21,E28,E35,E42,E49)</f>
        <v>1.3333333333333333</v>
      </c>
      <c r="F52" s="16"/>
    </row>
    <row r="53" spans="1:8">
      <c r="A53" s="76" t="s">
        <v>117</v>
      </c>
      <c r="B53" s="247"/>
      <c r="F53" s="248"/>
    </row>
    <row r="54" spans="1:8">
      <c r="A54" s="249" t="s">
        <v>409</v>
      </c>
      <c r="D54" s="76"/>
      <c r="F54" s="16"/>
    </row>
    <row r="55" spans="1:8">
      <c r="A55" s="1052" t="s">
        <v>118</v>
      </c>
      <c r="B55" s="1053"/>
      <c r="C55" s="1053"/>
      <c r="D55" s="1053"/>
      <c r="E55" s="1052" t="s">
        <v>119</v>
      </c>
      <c r="F55" s="1053"/>
      <c r="H55" s="16" t="s">
        <v>431</v>
      </c>
    </row>
    <row r="56" spans="1:8">
      <c r="A56" s="1054" t="s">
        <v>120</v>
      </c>
      <c r="B56" s="1055"/>
      <c r="C56" s="1055"/>
      <c r="D56" s="1056"/>
      <c r="E56" s="1057">
        <f>ROUND($F$51*G56,0)</f>
        <v>10200</v>
      </c>
      <c r="F56" s="1058"/>
      <c r="G56" s="338">
        <v>7.6499999999999999E-2</v>
      </c>
      <c r="H56" s="339" t="s">
        <v>438</v>
      </c>
    </row>
    <row r="57" spans="1:8">
      <c r="A57" s="1054" t="s">
        <v>121</v>
      </c>
      <c r="B57" s="1055"/>
      <c r="C57" s="1055"/>
      <c r="D57" s="1056"/>
      <c r="E57" s="1057">
        <f t="shared" ref="E57:E63" si="0">ROUND($F$51*G57,0)</f>
        <v>1800</v>
      </c>
      <c r="F57" s="1058"/>
      <c r="G57" s="338">
        <v>1.35E-2</v>
      </c>
    </row>
    <row r="58" spans="1:8">
      <c r="A58" s="1054" t="s">
        <v>122</v>
      </c>
      <c r="B58" s="1055"/>
      <c r="C58" s="1055"/>
      <c r="D58" s="1056"/>
      <c r="E58" s="1057">
        <f t="shared" si="0"/>
        <v>13067</v>
      </c>
      <c r="F58" s="1058"/>
      <c r="G58" s="338">
        <v>9.8000000000000004E-2</v>
      </c>
    </row>
    <row r="59" spans="1:8">
      <c r="A59" s="1054" t="s">
        <v>123</v>
      </c>
      <c r="B59" s="1055"/>
      <c r="C59" s="1055"/>
      <c r="D59" s="1056"/>
      <c r="E59" s="1057">
        <f>ROUND($F$51*G59,0)</f>
        <v>0</v>
      </c>
      <c r="F59" s="1058"/>
      <c r="G59" s="338">
        <v>0</v>
      </c>
    </row>
    <row r="60" spans="1:8">
      <c r="A60" s="1054" t="s">
        <v>124</v>
      </c>
      <c r="B60" s="1055"/>
      <c r="C60" s="1055"/>
      <c r="D60" s="1056"/>
      <c r="E60" s="1057">
        <f t="shared" si="0"/>
        <v>2933</v>
      </c>
      <c r="F60" s="1058"/>
      <c r="G60" s="338">
        <v>2.1999999999999999E-2</v>
      </c>
    </row>
    <row r="61" spans="1:8">
      <c r="A61" s="1054" t="s">
        <v>125</v>
      </c>
      <c r="B61" s="1055"/>
      <c r="C61" s="1055"/>
      <c r="D61" s="1056"/>
      <c r="E61" s="1057">
        <f t="shared" si="0"/>
        <v>0</v>
      </c>
      <c r="F61" s="1058"/>
      <c r="G61" s="338">
        <v>0</v>
      </c>
    </row>
    <row r="62" spans="1:8">
      <c r="A62" s="1054" t="s">
        <v>400</v>
      </c>
      <c r="B62" s="1055"/>
      <c r="C62" s="1055"/>
      <c r="D62" s="1056"/>
      <c r="E62" s="1057">
        <f t="shared" si="0"/>
        <v>0</v>
      </c>
      <c r="F62" s="1058"/>
      <c r="G62" s="338">
        <v>0</v>
      </c>
    </row>
    <row r="63" spans="1:8">
      <c r="A63" s="1054" t="s">
        <v>126</v>
      </c>
      <c r="B63" s="1055"/>
      <c r="C63" s="1055"/>
      <c r="D63" s="1056"/>
      <c r="E63" s="1057">
        <f t="shared" si="0"/>
        <v>0</v>
      </c>
      <c r="F63" s="1058"/>
      <c r="G63" s="338">
        <v>0</v>
      </c>
    </row>
    <row r="64" spans="1:8">
      <c r="E64" s="204" t="s">
        <v>127</v>
      </c>
      <c r="F64" s="248">
        <f>SUM(E56:F63)</f>
        <v>28000</v>
      </c>
    </row>
    <row r="65" spans="1:13">
      <c r="F65" s="16"/>
    </row>
    <row r="66" spans="1:13">
      <c r="C66" s="250"/>
      <c r="E66" s="92" t="s">
        <v>43</v>
      </c>
      <c r="F66" s="321">
        <f>IF(F64=0,0,F64/F51)</f>
        <v>0.2100005250013125</v>
      </c>
    </row>
    <row r="67" spans="1:13" ht="14.4" thickBot="1">
      <c r="A67" s="93"/>
      <c r="D67" s="250"/>
      <c r="E67" s="76"/>
      <c r="F67" s="16"/>
    </row>
    <row r="68" spans="1:13" ht="14.4" thickBot="1">
      <c r="C68" s="94"/>
      <c r="D68" s="95"/>
      <c r="E68" s="96" t="s">
        <v>401</v>
      </c>
      <c r="F68" s="251">
        <f>ROUND(F51+F64,0)</f>
        <v>161333</v>
      </c>
    </row>
    <row r="69" spans="1:13">
      <c r="E69" s="92"/>
      <c r="F69" s="252"/>
    </row>
    <row r="70" spans="1:13">
      <c r="A70" s="76" t="s">
        <v>44</v>
      </c>
      <c r="F70" s="16"/>
    </row>
    <row r="72" spans="1:13">
      <c r="A72" s="177"/>
      <c r="B72" s="177"/>
    </row>
    <row r="73" spans="1:13" s="80" customFormat="1" ht="14.4">
      <c r="A73" s="206" t="s">
        <v>19</v>
      </c>
      <c r="B73" s="207"/>
      <c r="C73" s="208"/>
      <c r="D73" s="208"/>
      <c r="E73" s="207"/>
      <c r="F73" s="253"/>
    </row>
    <row r="74" spans="1:13" s="80" customFormat="1" ht="14.4">
      <c r="A74" s="209"/>
      <c r="B74" s="207"/>
      <c r="C74" s="208"/>
      <c r="D74" s="208"/>
      <c r="E74" s="207"/>
      <c r="F74" s="253"/>
    </row>
    <row r="75" spans="1:13">
      <c r="A75" s="213" t="s">
        <v>128</v>
      </c>
      <c r="B75" s="1061" t="s">
        <v>129</v>
      </c>
      <c r="C75" s="1062"/>
      <c r="D75" s="1062"/>
      <c r="E75" s="213" t="s">
        <v>130</v>
      </c>
      <c r="F75" s="254" t="s">
        <v>119</v>
      </c>
      <c r="H75" s="213" t="s">
        <v>128</v>
      </c>
      <c r="I75" s="1061" t="s">
        <v>129</v>
      </c>
      <c r="J75" s="1062"/>
      <c r="K75" s="1062"/>
      <c r="L75" s="213" t="s">
        <v>130</v>
      </c>
      <c r="M75" s="254" t="s">
        <v>119</v>
      </c>
    </row>
    <row r="76" spans="1:13" ht="14.4">
      <c r="A76" s="212"/>
      <c r="B76" s="1059"/>
      <c r="C76" s="1059"/>
      <c r="D76" s="1059"/>
      <c r="E76" s="212"/>
      <c r="F76" s="255"/>
      <c r="H76" s="210" t="s">
        <v>131</v>
      </c>
      <c r="I76" s="1060" t="s">
        <v>132</v>
      </c>
      <c r="J76" s="1060"/>
      <c r="K76" s="1060"/>
      <c r="L76" s="210" t="s">
        <v>133</v>
      </c>
      <c r="M76" s="256">
        <f>3000*12</f>
        <v>36000</v>
      </c>
    </row>
    <row r="77" spans="1:13" ht="14.4">
      <c r="A77" s="210"/>
      <c r="B77" s="1059"/>
      <c r="C77" s="1059"/>
      <c r="D77" s="1059"/>
      <c r="E77" s="210"/>
      <c r="F77" s="257"/>
    </row>
    <row r="78" spans="1:13" ht="14.4">
      <c r="A78" s="210"/>
      <c r="B78" s="1059"/>
      <c r="C78" s="1059"/>
      <c r="D78" s="1059"/>
      <c r="E78" s="210"/>
      <c r="F78" s="257"/>
    </row>
    <row r="79" spans="1:13" ht="14.4">
      <c r="A79" s="210"/>
      <c r="B79" s="1059"/>
      <c r="C79" s="1059"/>
      <c r="D79" s="1059"/>
      <c r="E79" s="210"/>
      <c r="F79" s="257"/>
    </row>
    <row r="80" spans="1:13" ht="14.4">
      <c r="A80" s="210"/>
      <c r="B80" s="1059"/>
      <c r="C80" s="1059"/>
      <c r="D80" s="1059"/>
      <c r="E80" s="210"/>
      <c r="F80" s="257"/>
    </row>
    <row r="81" spans="1:13">
      <c r="E81" s="211" t="s">
        <v>27</v>
      </c>
      <c r="F81" s="258">
        <f>ROUND(SUM(F76:F80),0)</f>
        <v>0</v>
      </c>
    </row>
    <row r="83" spans="1:13">
      <c r="A83" s="206" t="s">
        <v>45</v>
      </c>
    </row>
    <row r="84" spans="1:13">
      <c r="A84" s="209"/>
    </row>
    <row r="85" spans="1:13">
      <c r="A85" s="213" t="s">
        <v>128</v>
      </c>
      <c r="B85" s="1061" t="s">
        <v>129</v>
      </c>
      <c r="C85" s="1062"/>
      <c r="D85" s="1062"/>
      <c r="E85" s="213" t="s">
        <v>130</v>
      </c>
      <c r="F85" s="254" t="s">
        <v>119</v>
      </c>
      <c r="H85" s="213" t="s">
        <v>128</v>
      </c>
      <c r="I85" s="1061" t="s">
        <v>129</v>
      </c>
      <c r="J85" s="1062"/>
      <c r="K85" s="1062"/>
      <c r="L85" s="213" t="s">
        <v>130</v>
      </c>
      <c r="M85" s="254" t="s">
        <v>119</v>
      </c>
    </row>
    <row r="86" spans="1:13" ht="14.4">
      <c r="A86" s="212"/>
      <c r="B86" s="1059"/>
      <c r="C86" s="1059"/>
      <c r="D86" s="1059"/>
      <c r="E86" s="212"/>
      <c r="F86" s="255"/>
      <c r="H86" s="210" t="s">
        <v>134</v>
      </c>
      <c r="I86" s="1060" t="s">
        <v>135</v>
      </c>
      <c r="J86" s="1060"/>
      <c r="K86" s="1060"/>
      <c r="L86" s="210" t="s">
        <v>136</v>
      </c>
      <c r="M86" s="256">
        <f>12*200</f>
        <v>2400</v>
      </c>
    </row>
    <row r="87" spans="1:13">
      <c r="A87" s="212"/>
      <c r="B87" s="1059"/>
      <c r="C87" s="1059"/>
      <c r="D87" s="1059"/>
      <c r="E87" s="212"/>
      <c r="F87" s="255"/>
    </row>
    <row r="88" spans="1:13">
      <c r="A88" s="212"/>
      <c r="B88" s="1059"/>
      <c r="C88" s="1059"/>
      <c r="D88" s="1059"/>
      <c r="E88" s="212"/>
      <c r="F88" s="255"/>
    </row>
    <row r="89" spans="1:13">
      <c r="A89" s="212"/>
      <c r="B89" s="1059"/>
      <c r="C89" s="1059"/>
      <c r="D89" s="1059"/>
      <c r="E89" s="212"/>
      <c r="F89" s="255"/>
    </row>
    <row r="90" spans="1:13">
      <c r="A90" s="212"/>
      <c r="B90" s="1059"/>
      <c r="C90" s="1059"/>
      <c r="D90" s="1059"/>
      <c r="E90" s="212"/>
      <c r="F90" s="255"/>
    </row>
    <row r="91" spans="1:13">
      <c r="D91" s="97"/>
      <c r="E91" s="211" t="s">
        <v>46</v>
      </c>
      <c r="F91" s="258">
        <f>ROUND(SUM(F86:F90),0)</f>
        <v>0</v>
      </c>
    </row>
    <row r="92" spans="1:13">
      <c r="A92" s="209"/>
    </row>
    <row r="93" spans="1:13">
      <c r="A93" s="206" t="s">
        <v>20</v>
      </c>
    </row>
    <row r="94" spans="1:13">
      <c r="A94" s="209"/>
    </row>
    <row r="95" spans="1:13">
      <c r="A95" s="213" t="s">
        <v>128</v>
      </c>
      <c r="B95" s="1061" t="s">
        <v>129</v>
      </c>
      <c r="C95" s="1062"/>
      <c r="D95" s="1062"/>
      <c r="E95" s="213" t="s">
        <v>130</v>
      </c>
      <c r="F95" s="254" t="s">
        <v>119</v>
      </c>
      <c r="H95" s="213" t="s">
        <v>128</v>
      </c>
      <c r="I95" s="1061" t="s">
        <v>129</v>
      </c>
      <c r="J95" s="1062"/>
      <c r="K95" s="1062"/>
      <c r="L95" s="213" t="s">
        <v>130</v>
      </c>
      <c r="M95" s="254" t="s">
        <v>119</v>
      </c>
    </row>
    <row r="96" spans="1:13" ht="14.4">
      <c r="A96" s="212"/>
      <c r="B96" s="1059"/>
      <c r="C96" s="1059"/>
      <c r="D96" s="1059"/>
      <c r="E96" s="212"/>
      <c r="F96" s="255"/>
      <c r="H96" s="210" t="s">
        <v>137</v>
      </c>
      <c r="I96" s="1060" t="s">
        <v>138</v>
      </c>
      <c r="J96" s="1060"/>
      <c r="K96" s="1060"/>
      <c r="L96" s="210" t="s">
        <v>139</v>
      </c>
      <c r="M96" s="256">
        <f>100*12</f>
        <v>1200</v>
      </c>
    </row>
    <row r="97" spans="1:13">
      <c r="A97" s="212"/>
      <c r="B97" s="1059"/>
      <c r="C97" s="1059"/>
      <c r="D97" s="1059"/>
      <c r="E97" s="212"/>
      <c r="F97" s="255"/>
    </row>
    <row r="98" spans="1:13">
      <c r="A98" s="212"/>
      <c r="B98" s="1059"/>
      <c r="C98" s="1059"/>
      <c r="D98" s="1059"/>
      <c r="E98" s="212"/>
      <c r="F98" s="255"/>
    </row>
    <row r="99" spans="1:13">
      <c r="A99" s="212"/>
      <c r="B99" s="1059"/>
      <c r="C99" s="1059"/>
      <c r="D99" s="1059"/>
      <c r="E99" s="212"/>
      <c r="F99" s="255"/>
    </row>
    <row r="100" spans="1:13">
      <c r="A100" s="212"/>
      <c r="B100" s="1059"/>
      <c r="C100" s="1059"/>
      <c r="D100" s="1059"/>
      <c r="E100" s="212"/>
      <c r="F100" s="255"/>
    </row>
    <row r="101" spans="1:13">
      <c r="A101" s="209"/>
      <c r="D101" s="97"/>
      <c r="E101" s="211" t="s">
        <v>31</v>
      </c>
      <c r="F101" s="258">
        <f>ROUND(SUM(F96:F100),0)</f>
        <v>0</v>
      </c>
    </row>
    <row r="103" spans="1:13">
      <c r="A103" s="206" t="s">
        <v>47</v>
      </c>
    </row>
    <row r="104" spans="1:13">
      <c r="E104" s="93"/>
      <c r="F104" s="250"/>
    </row>
    <row r="105" spans="1:13">
      <c r="A105" s="213" t="s">
        <v>140</v>
      </c>
      <c r="C105" s="213" t="s">
        <v>141</v>
      </c>
      <c r="D105" s="213" t="s">
        <v>128</v>
      </c>
      <c r="E105" s="213" t="s">
        <v>130</v>
      </c>
      <c r="F105" s="259" t="s">
        <v>119</v>
      </c>
      <c r="H105" s="213" t="s">
        <v>140</v>
      </c>
      <c r="J105" s="213" t="s">
        <v>141</v>
      </c>
      <c r="K105" s="213" t="s">
        <v>128</v>
      </c>
      <c r="L105" s="213" t="s">
        <v>130</v>
      </c>
      <c r="M105" s="259" t="s">
        <v>119</v>
      </c>
    </row>
    <row r="106" spans="1:13" ht="28.8">
      <c r="A106" s="1063"/>
      <c r="B106" s="1059"/>
      <c r="C106" s="268"/>
      <c r="D106" s="268"/>
      <c r="E106" s="268"/>
      <c r="F106" s="260"/>
      <c r="H106" s="1064" t="s">
        <v>142</v>
      </c>
      <c r="I106" s="1060"/>
      <c r="J106" s="269" t="s">
        <v>143</v>
      </c>
      <c r="K106" s="269" t="s">
        <v>144</v>
      </c>
      <c r="L106" s="269" t="s">
        <v>145</v>
      </c>
      <c r="M106" s="261">
        <v>400</v>
      </c>
    </row>
    <row r="107" spans="1:13">
      <c r="A107" s="1063"/>
      <c r="B107" s="1059"/>
      <c r="C107" s="268"/>
      <c r="D107" s="268"/>
      <c r="E107" s="268"/>
      <c r="F107" s="260"/>
    </row>
    <row r="108" spans="1:13">
      <c r="A108" s="1063"/>
      <c r="B108" s="1059"/>
      <c r="C108" s="268"/>
      <c r="D108" s="268"/>
      <c r="E108" s="268"/>
      <c r="F108" s="260"/>
    </row>
    <row r="109" spans="1:13">
      <c r="A109" s="1063"/>
      <c r="B109" s="1059"/>
      <c r="C109" s="268"/>
      <c r="D109" s="268"/>
      <c r="E109" s="268"/>
      <c r="F109" s="260"/>
    </row>
    <row r="110" spans="1:13">
      <c r="E110" s="211" t="s">
        <v>32</v>
      </c>
      <c r="F110" s="258">
        <f>ROUND(SUM(F106:F109),0)</f>
        <v>0</v>
      </c>
    </row>
    <row r="112" spans="1:13">
      <c r="A112" s="206" t="s">
        <v>28</v>
      </c>
    </row>
    <row r="113" spans="1:13">
      <c r="A113" s="209"/>
    </row>
    <row r="114" spans="1:13">
      <c r="A114" s="213" t="s">
        <v>146</v>
      </c>
      <c r="B114" s="1061" t="s">
        <v>147</v>
      </c>
      <c r="C114" s="1062"/>
      <c r="D114" s="1062"/>
      <c r="E114" s="213" t="s">
        <v>130</v>
      </c>
      <c r="F114" s="254" t="s">
        <v>119</v>
      </c>
      <c r="H114" s="213" t="s">
        <v>146</v>
      </c>
      <c r="I114" s="1061" t="s">
        <v>147</v>
      </c>
      <c r="J114" s="1062"/>
      <c r="K114" s="1062"/>
      <c r="L114" s="213" t="s">
        <v>130</v>
      </c>
      <c r="M114" s="254" t="s">
        <v>119</v>
      </c>
    </row>
    <row r="115" spans="1:13" ht="14.4">
      <c r="A115" s="212"/>
      <c r="B115" s="1059"/>
      <c r="C115" s="1059"/>
      <c r="D115" s="1059"/>
      <c r="E115" s="212"/>
      <c r="F115" s="255"/>
      <c r="H115" s="210" t="s">
        <v>148</v>
      </c>
      <c r="I115" s="1060" t="s">
        <v>149</v>
      </c>
      <c r="J115" s="1060"/>
      <c r="K115" s="1060"/>
      <c r="L115" s="210" t="s">
        <v>150</v>
      </c>
      <c r="M115" s="256">
        <f>500*4</f>
        <v>2000</v>
      </c>
    </row>
    <row r="116" spans="1:13">
      <c r="A116" s="212"/>
      <c r="B116" s="1059"/>
      <c r="C116" s="1059"/>
      <c r="D116" s="1059"/>
      <c r="E116" s="212"/>
      <c r="F116" s="255"/>
    </row>
    <row r="117" spans="1:13">
      <c r="A117" s="212"/>
      <c r="B117" s="1059"/>
      <c r="C117" s="1059"/>
      <c r="D117" s="1059"/>
      <c r="E117" s="212"/>
      <c r="F117" s="255"/>
    </row>
    <row r="118" spans="1:13">
      <c r="A118" s="212"/>
      <c r="B118" s="1059"/>
      <c r="C118" s="1059"/>
      <c r="D118" s="1059"/>
      <c r="E118" s="212"/>
      <c r="F118" s="255"/>
    </row>
    <row r="119" spans="1:13">
      <c r="D119" s="97"/>
      <c r="E119" s="211" t="s">
        <v>33</v>
      </c>
      <c r="F119" s="258">
        <f>ROUND(SUM(F115:F118),0)</f>
        <v>0</v>
      </c>
    </row>
    <row r="121" spans="1:13">
      <c r="A121" s="206" t="s">
        <v>26</v>
      </c>
    </row>
    <row r="122" spans="1:13">
      <c r="A122" s="209"/>
    </row>
    <row r="123" spans="1:13">
      <c r="A123" s="213" t="s">
        <v>128</v>
      </c>
      <c r="B123" s="1061" t="s">
        <v>129</v>
      </c>
      <c r="C123" s="1062"/>
      <c r="D123" s="1062"/>
      <c r="E123" s="213" t="s">
        <v>130</v>
      </c>
      <c r="F123" s="254" t="s">
        <v>119</v>
      </c>
      <c r="H123" s="213" t="s">
        <v>128</v>
      </c>
      <c r="I123" s="1061" t="s">
        <v>129</v>
      </c>
      <c r="J123" s="1062"/>
      <c r="K123" s="1062"/>
      <c r="L123" s="213" t="s">
        <v>130</v>
      </c>
      <c r="M123" s="254" t="s">
        <v>119</v>
      </c>
    </row>
    <row r="124" spans="1:13" ht="14.4">
      <c r="A124" s="212"/>
      <c r="B124" s="1059"/>
      <c r="C124" s="1059"/>
      <c r="D124" s="1059"/>
      <c r="E124" s="212"/>
      <c r="F124" s="255"/>
      <c r="H124" s="210" t="s">
        <v>151</v>
      </c>
      <c r="I124" s="1060" t="s">
        <v>152</v>
      </c>
      <c r="J124" s="1060"/>
      <c r="K124" s="1060"/>
      <c r="L124" s="210" t="s">
        <v>153</v>
      </c>
      <c r="M124" s="256">
        <f>50*20</f>
        <v>1000</v>
      </c>
    </row>
    <row r="125" spans="1:13" ht="14.4">
      <c r="A125" s="210"/>
      <c r="B125" s="1060"/>
      <c r="C125" s="1060"/>
      <c r="D125" s="1060"/>
      <c r="E125" s="210"/>
      <c r="F125" s="256"/>
    </row>
    <row r="126" spans="1:13">
      <c r="E126" s="211" t="s">
        <v>48</v>
      </c>
      <c r="F126" s="258">
        <f>SUM(F124:F125)</f>
        <v>0</v>
      </c>
    </row>
    <row r="127" spans="1:13" ht="14.4" thickBot="1"/>
    <row r="128" spans="1:13" ht="14.4" thickBot="1">
      <c r="D128" s="94"/>
      <c r="E128" s="98" t="s">
        <v>49</v>
      </c>
      <c r="F128" s="251">
        <f>ROUND(F81+F91+F101+F110+F119+F126,0)</f>
        <v>0</v>
      </c>
    </row>
    <row r="130" spans="1:6">
      <c r="A130" s="76" t="s">
        <v>154</v>
      </c>
      <c r="F130" s="250"/>
    </row>
    <row r="132" spans="1:6">
      <c r="A132" s="213" t="s">
        <v>155</v>
      </c>
      <c r="B132" s="1061" t="s">
        <v>129</v>
      </c>
      <c r="C132" s="1062"/>
      <c r="D132" s="1062"/>
      <c r="E132" s="213"/>
      <c r="F132" s="254" t="s">
        <v>119</v>
      </c>
    </row>
    <row r="133" spans="1:6">
      <c r="A133" s="212"/>
      <c r="B133" s="1065"/>
      <c r="C133" s="1066"/>
      <c r="D133" s="1066"/>
      <c r="E133" s="1067"/>
      <c r="F133" s="255"/>
    </row>
    <row r="134" spans="1:6" ht="14.4">
      <c r="A134" s="210"/>
      <c r="B134" s="1068"/>
      <c r="C134" s="1069"/>
      <c r="D134" s="1069"/>
      <c r="E134" s="1067"/>
      <c r="F134" s="255"/>
    </row>
    <row r="135" spans="1:6" ht="14.4" thickBot="1">
      <c r="F135" s="250"/>
    </row>
    <row r="136" spans="1:6" ht="14.4" thickBot="1">
      <c r="D136" s="94"/>
      <c r="E136" s="98" t="s">
        <v>50</v>
      </c>
      <c r="F136" s="251">
        <f>ROUND(SUM(F133:F134),0)</f>
        <v>0</v>
      </c>
    </row>
    <row r="137" spans="1:6" ht="14.4" thickBot="1"/>
    <row r="138" spans="1:6" ht="14.4" thickBot="1">
      <c r="D138" s="94"/>
      <c r="E138" s="96" t="s">
        <v>51</v>
      </c>
      <c r="F138" s="251">
        <f>ROUND(F68+F128+F136,0)</f>
        <v>161333</v>
      </c>
    </row>
    <row r="140" spans="1:6">
      <c r="A140" s="76" t="s">
        <v>52</v>
      </c>
      <c r="B140" s="99"/>
      <c r="F140" s="250"/>
    </row>
    <row r="141" spans="1:6">
      <c r="B141" s="99"/>
    </row>
    <row r="142" spans="1:6">
      <c r="A142" s="76" t="s">
        <v>181</v>
      </c>
      <c r="F142" s="254" t="s">
        <v>53</v>
      </c>
    </row>
    <row r="143" spans="1:6">
      <c r="A143" s="100"/>
      <c r="B143" s="101"/>
      <c r="C143" s="102"/>
      <c r="D143" s="102"/>
      <c r="E143" s="103"/>
      <c r="F143" s="262"/>
    </row>
    <row r="144" spans="1:6">
      <c r="A144" s="104"/>
      <c r="B144" s="105"/>
      <c r="C144" s="97"/>
      <c r="D144" s="97"/>
      <c r="E144" s="106"/>
      <c r="F144" s="263"/>
    </row>
    <row r="145" spans="1:13">
      <c r="A145" s="104"/>
      <c r="B145" s="105"/>
      <c r="C145" s="97"/>
      <c r="D145" s="97"/>
      <c r="E145" s="106"/>
      <c r="F145" s="263"/>
    </row>
    <row r="146" spans="1:13">
      <c r="A146" s="104"/>
      <c r="B146" s="105"/>
      <c r="C146" s="97"/>
      <c r="D146" s="97"/>
      <c r="E146" s="106"/>
      <c r="F146" s="263"/>
    </row>
    <row r="147" spans="1:13">
      <c r="B147" s="264"/>
      <c r="F147" s="250"/>
    </row>
    <row r="148" spans="1:13" ht="14.4" thickBot="1">
      <c r="A148" s="107"/>
      <c r="E148" s="92" t="s">
        <v>158</v>
      </c>
      <c r="F148" s="265">
        <v>0.15</v>
      </c>
    </row>
    <row r="149" spans="1:13" ht="14.4" thickBot="1">
      <c r="A149" s="108"/>
      <c r="D149" s="94"/>
      <c r="E149" s="109" t="s">
        <v>54</v>
      </c>
      <c r="F149" s="251">
        <f>ROUND(SUM(F143:F146),0)</f>
        <v>0</v>
      </c>
    </row>
    <row r="150" spans="1:13">
      <c r="A150" s="108"/>
      <c r="F150" s="16"/>
    </row>
    <row r="151" spans="1:13" ht="14.4" thickBot="1"/>
    <row r="152" spans="1:13" ht="16.2" thickBot="1">
      <c r="E152" s="110" t="s">
        <v>72</v>
      </c>
      <c r="F152" s="266">
        <f>ROUND(F138+F149,0)</f>
        <v>161333</v>
      </c>
    </row>
    <row r="154" spans="1:13">
      <c r="A154" s="267"/>
    </row>
    <row r="155" spans="1:13">
      <c r="F155" s="16"/>
    </row>
    <row r="157" spans="1:13">
      <c r="H157" s="213" t="s">
        <v>155</v>
      </c>
      <c r="I157" s="1061" t="s">
        <v>129</v>
      </c>
      <c r="J157" s="1062"/>
      <c r="K157" s="1062"/>
      <c r="L157" s="213"/>
      <c r="M157" s="254" t="s">
        <v>119</v>
      </c>
    </row>
    <row r="158" spans="1:13" ht="14.4">
      <c r="H158" s="210" t="s">
        <v>156</v>
      </c>
      <c r="I158" s="1068" t="s">
        <v>157</v>
      </c>
      <c r="J158" s="1069"/>
      <c r="K158" s="1069"/>
      <c r="L158" s="1067"/>
      <c r="M158" s="256">
        <v>15000</v>
      </c>
    </row>
    <row r="160" spans="1:13">
      <c r="F160" s="16"/>
    </row>
    <row r="164" spans="6:6">
      <c r="F164" s="16"/>
    </row>
    <row r="165" spans="6:6">
      <c r="F165" s="16"/>
    </row>
    <row r="166" spans="6:6">
      <c r="F166" s="16"/>
    </row>
    <row r="167" spans="6:6">
      <c r="F167" s="16"/>
    </row>
    <row r="168" spans="6:6">
      <c r="F168" s="16"/>
    </row>
    <row r="169" spans="6:6">
      <c r="F169" s="16"/>
    </row>
    <row r="170" spans="6:6">
      <c r="F170" s="16"/>
    </row>
  </sheetData>
  <mergeCells count="102">
    <mergeCell ref="B125:D125"/>
    <mergeCell ref="B132:D132"/>
    <mergeCell ref="I157:K157"/>
    <mergeCell ref="B133:E133"/>
    <mergeCell ref="I158:L158"/>
    <mergeCell ref="B134:E134"/>
    <mergeCell ref="B116:D116"/>
    <mergeCell ref="B117:D117"/>
    <mergeCell ref="B118:D118"/>
    <mergeCell ref="B123:D123"/>
    <mergeCell ref="I123:K123"/>
    <mergeCell ref="B124:D124"/>
    <mergeCell ref="I124:K124"/>
    <mergeCell ref="A107:B107"/>
    <mergeCell ref="A108:B108"/>
    <mergeCell ref="A109:B109"/>
    <mergeCell ref="B114:D114"/>
    <mergeCell ref="I114:K114"/>
    <mergeCell ref="B115:D115"/>
    <mergeCell ref="I115:K115"/>
    <mergeCell ref="B97:D97"/>
    <mergeCell ref="B98:D98"/>
    <mergeCell ref="B99:D99"/>
    <mergeCell ref="B100:D100"/>
    <mergeCell ref="A106:B106"/>
    <mergeCell ref="H106:I106"/>
    <mergeCell ref="B89:D89"/>
    <mergeCell ref="B90:D90"/>
    <mergeCell ref="B95:D95"/>
    <mergeCell ref="I95:K95"/>
    <mergeCell ref="B96:D96"/>
    <mergeCell ref="I96:K96"/>
    <mergeCell ref="B85:D85"/>
    <mergeCell ref="I85:K85"/>
    <mergeCell ref="B86:D86"/>
    <mergeCell ref="I86:K86"/>
    <mergeCell ref="B87:D87"/>
    <mergeCell ref="B88:D88"/>
    <mergeCell ref="B76:D76"/>
    <mergeCell ref="I76:K76"/>
    <mergeCell ref="B77:D77"/>
    <mergeCell ref="B78:D78"/>
    <mergeCell ref="B79:D79"/>
    <mergeCell ref="B80:D80"/>
    <mergeCell ref="A62:D62"/>
    <mergeCell ref="E62:F62"/>
    <mergeCell ref="A63:D63"/>
    <mergeCell ref="E63:F63"/>
    <mergeCell ref="B75:D75"/>
    <mergeCell ref="I75:K75"/>
    <mergeCell ref="A59:D59"/>
    <mergeCell ref="E59:F59"/>
    <mergeCell ref="A60:D60"/>
    <mergeCell ref="E60:F60"/>
    <mergeCell ref="A61:D61"/>
    <mergeCell ref="E61:F61"/>
    <mergeCell ref="A56:D56"/>
    <mergeCell ref="E56:F56"/>
    <mergeCell ref="A57:D57"/>
    <mergeCell ref="E57:F57"/>
    <mergeCell ref="A58:D58"/>
    <mergeCell ref="E58:F58"/>
    <mergeCell ref="B44:F44"/>
    <mergeCell ref="B45:F45"/>
    <mergeCell ref="B46:F46"/>
    <mergeCell ref="A48:B48"/>
    <mergeCell ref="A49:B49"/>
    <mergeCell ref="A55:D55"/>
    <mergeCell ref="E55:F55"/>
    <mergeCell ref="A35:B35"/>
    <mergeCell ref="B37:F37"/>
    <mergeCell ref="B38:F38"/>
    <mergeCell ref="B39:F39"/>
    <mergeCell ref="A41:B41"/>
    <mergeCell ref="A42:B42"/>
    <mergeCell ref="A27:B27"/>
    <mergeCell ref="A28:B28"/>
    <mergeCell ref="B30:F30"/>
    <mergeCell ref="B31:F31"/>
    <mergeCell ref="B32:F32"/>
    <mergeCell ref="A34:B34"/>
    <mergeCell ref="H19:O20"/>
    <mergeCell ref="A20:B20"/>
    <mergeCell ref="A21:B21"/>
    <mergeCell ref="B23:F23"/>
    <mergeCell ref="B24:F24"/>
    <mergeCell ref="B25:F25"/>
    <mergeCell ref="A13:B13"/>
    <mergeCell ref="H13:I13"/>
    <mergeCell ref="A14:B14"/>
    <mergeCell ref="H14:I14"/>
    <mergeCell ref="B16:F16"/>
    <mergeCell ref="B17:F17"/>
    <mergeCell ref="H17:O18"/>
    <mergeCell ref="B18:F18"/>
    <mergeCell ref="A1:F1"/>
    <mergeCell ref="B9:F9"/>
    <mergeCell ref="I9:M9"/>
    <mergeCell ref="B10:F10"/>
    <mergeCell ref="I10:M10"/>
    <mergeCell ref="B11:F11"/>
    <mergeCell ref="I11:M11"/>
  </mergeCells>
  <pageMargins left="0.7" right="0.7" top="0.75" bottom="0.75" header="0.3" footer="0.3"/>
  <pageSetup scale="79" fitToHeight="0" orientation="portrait" r:id="rId1"/>
  <rowBreaks count="2" manualBreakCount="2">
    <brk id="51" max="16383" man="1"/>
    <brk id="11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3"/>
  <sheetViews>
    <sheetView showGridLines="0" view="pageBreakPreview" topLeftCell="B1" zoomScale="90" zoomScaleNormal="100" zoomScaleSheetLayoutView="90" workbookViewId="0">
      <selection activeCell="J8" sqref="J8"/>
    </sheetView>
  </sheetViews>
  <sheetFormatPr defaultColWidth="9.125" defaultRowHeight="13.8"/>
  <cols>
    <col min="1" max="1" width="40.875" style="6" customWidth="1"/>
    <col min="2" max="4" width="14.25" style="6" customWidth="1"/>
    <col min="5" max="8" width="14.375" style="17" customWidth="1"/>
    <col min="9" max="9" width="15.125" style="17" customWidth="1"/>
    <col min="10" max="10" width="104.625" style="2" customWidth="1"/>
    <col min="11" max="11" width="1.75" style="6" bestFit="1" customWidth="1"/>
    <col min="12" max="12" width="48.75" style="6" bestFit="1" customWidth="1"/>
    <col min="13" max="16384" width="9.125" style="6"/>
  </cols>
  <sheetData>
    <row r="1" spans="1:11" ht="21.75" customHeight="1">
      <c r="A1" s="995" t="s">
        <v>67</v>
      </c>
      <c r="B1" s="996"/>
      <c r="C1" s="996"/>
      <c r="D1" s="996"/>
      <c r="E1" s="996"/>
      <c r="F1" s="996"/>
      <c r="G1" s="996"/>
      <c r="H1" s="996"/>
      <c r="I1" s="996"/>
      <c r="J1" s="672" t="s">
        <v>624</v>
      </c>
      <c r="K1" s="523"/>
    </row>
    <row r="2" spans="1:11" ht="24.75" customHeight="1">
      <c r="A2" s="695" t="s">
        <v>671</v>
      </c>
      <c r="B2" s="696"/>
      <c r="C2" s="697"/>
      <c r="D2" s="697"/>
      <c r="E2" s="698"/>
      <c r="F2" s="699"/>
      <c r="G2" s="700"/>
      <c r="H2" s="700"/>
      <c r="I2" s="701" t="s">
        <v>418</v>
      </c>
      <c r="J2" s="672" t="s">
        <v>729</v>
      </c>
      <c r="K2" s="523"/>
    </row>
    <row r="3" spans="1:11" ht="21.75" customHeight="1">
      <c r="A3" s="702" t="s">
        <v>500</v>
      </c>
      <c r="B3" s="525"/>
      <c r="C3" s="526"/>
      <c r="D3" s="526"/>
      <c r="E3" s="527"/>
      <c r="F3" s="528" t="s">
        <v>583</v>
      </c>
      <c r="G3" s="529"/>
      <c r="H3" s="529"/>
      <c r="I3" s="703"/>
      <c r="J3" s="672" t="s">
        <v>621</v>
      </c>
      <c r="K3" s="523"/>
    </row>
    <row r="4" spans="1:11" ht="21.75" customHeight="1">
      <c r="A4" s="704" t="s">
        <v>716</v>
      </c>
      <c r="B4" s="530"/>
      <c r="C4" s="531"/>
      <c r="D4" s="531"/>
      <c r="E4" s="524"/>
      <c r="F4" s="454"/>
      <c r="G4" s="532" t="s">
        <v>595</v>
      </c>
      <c r="H4" s="455"/>
      <c r="I4" s="705"/>
      <c r="J4" s="672" t="s">
        <v>620</v>
      </c>
      <c r="K4" s="523"/>
    </row>
    <row r="5" spans="1:11" ht="21.75" customHeight="1" thickBot="1">
      <c r="A5" s="706" t="s">
        <v>501</v>
      </c>
      <c r="B5" s="675" t="str">
        <f>'UOS Cost Alloc. B-1 Pg 1'!B1</f>
        <v>ABC CBO</v>
      </c>
      <c r="C5" s="533"/>
      <c r="D5" s="533"/>
      <c r="E5" s="534"/>
      <c r="F5" s="534"/>
      <c r="G5" s="534"/>
      <c r="H5" s="534"/>
      <c r="I5" s="707"/>
      <c r="J5" s="644"/>
      <c r="K5" s="523"/>
    </row>
    <row r="6" spans="1:11" ht="29.25" customHeight="1">
      <c r="A6" s="708" t="s">
        <v>502</v>
      </c>
      <c r="B6" s="794" t="str">
        <f>'UOS Cost Alloc. B-1 Pg 1'!B2</f>
        <v>Best HIV Program Ever #1</v>
      </c>
      <c r="C6" s="794" t="str">
        <f>'UOS Cost Alloc. B-2 Pg 1'!B2</f>
        <v>Best Ever HIV Program #2</v>
      </c>
      <c r="D6" s="535">
        <f>'Bdgt Justf B-1a Pg 2 '!B4</f>
        <v>0</v>
      </c>
      <c r="E6" s="795">
        <f>'UOS Cost Alloc. B-2a Pg 1'!B2</f>
        <v>0</v>
      </c>
      <c r="F6" s="535">
        <f>'Bdgt Justf B-1b Pg 2 '!B4</f>
        <v>0</v>
      </c>
      <c r="G6" s="795">
        <f>'UOS Cost Alloc. B-3a Pg 1'!B2</f>
        <v>0</v>
      </c>
      <c r="H6" s="1000" t="s">
        <v>686</v>
      </c>
      <c r="I6" s="1000" t="s">
        <v>24</v>
      </c>
      <c r="J6" s="644"/>
      <c r="K6" s="523"/>
    </row>
    <row r="7" spans="1:11" ht="15.6">
      <c r="A7" s="709" t="s">
        <v>503</v>
      </c>
      <c r="B7" s="536" t="s">
        <v>412</v>
      </c>
      <c r="C7" s="536" t="s">
        <v>413</v>
      </c>
      <c r="D7" s="536" t="s">
        <v>676</v>
      </c>
      <c r="E7" s="536" t="s">
        <v>678</v>
      </c>
      <c r="F7" s="536" t="s">
        <v>677</v>
      </c>
      <c r="G7" s="536" t="s">
        <v>679</v>
      </c>
      <c r="H7" s="1001"/>
      <c r="I7" s="1001"/>
      <c r="J7" s="644"/>
      <c r="K7" s="523"/>
    </row>
    <row r="8" spans="1:11" ht="15.6">
      <c r="A8" s="710" t="s">
        <v>439</v>
      </c>
      <c r="B8" s="449" t="s">
        <v>656</v>
      </c>
      <c r="C8" s="449" t="s">
        <v>647</v>
      </c>
      <c r="D8" s="449" t="s">
        <v>657</v>
      </c>
      <c r="E8" s="449" t="s">
        <v>658</v>
      </c>
      <c r="F8" s="449" t="s">
        <v>659</v>
      </c>
      <c r="G8" s="449" t="s">
        <v>660</v>
      </c>
      <c r="H8" s="1002"/>
      <c r="I8" s="1002"/>
      <c r="J8" s="635" t="s">
        <v>592</v>
      </c>
      <c r="K8" s="523"/>
    </row>
    <row r="9" spans="1:11" ht="20.25" customHeight="1">
      <c r="A9" s="711" t="s">
        <v>65</v>
      </c>
      <c r="B9" s="649"/>
      <c r="C9" s="649"/>
      <c r="D9" s="649"/>
      <c r="E9" s="649"/>
      <c r="F9" s="649"/>
      <c r="G9" s="649"/>
      <c r="H9" s="712"/>
      <c r="I9" s="712"/>
      <c r="J9" s="645"/>
      <c r="K9" s="523"/>
    </row>
    <row r="10" spans="1:11" ht="18.600000000000001" customHeight="1">
      <c r="A10" s="713" t="s">
        <v>10</v>
      </c>
      <c r="B10" s="537">
        <f>'UOS Cost Alloc. B-3 Pg 1'!K18</f>
        <v>41667</v>
      </c>
      <c r="C10" s="537">
        <f>'UOS Cost Alloc. B-4 Pg 1'!K18</f>
        <v>41667</v>
      </c>
      <c r="D10" s="537">
        <f>'UOS Cost Alloc. B-3a Pg 1'!K18</f>
        <v>0</v>
      </c>
      <c r="E10" s="537">
        <f>'UOS Cost Alloc. B-4a Pg 1'!K18</f>
        <v>0</v>
      </c>
      <c r="F10" s="537">
        <f>'UOS Cost Alloc. B-3b Pg 1'!K18</f>
        <v>0</v>
      </c>
      <c r="G10" s="537">
        <f>'UOS Cost Alloc. B-4b Pg 1'!K18</f>
        <v>0</v>
      </c>
      <c r="H10" s="714">
        <f>SUM(A10:F10)</f>
        <v>83334</v>
      </c>
      <c r="I10" s="714">
        <f>'Budget Summary by Program'!H10+'Budget Summary by Program (2)'!H10</f>
        <v>330668</v>
      </c>
      <c r="J10" s="635" t="s">
        <v>708</v>
      </c>
      <c r="K10" s="523"/>
    </row>
    <row r="11" spans="1:11" ht="18.899999999999999" customHeight="1">
      <c r="A11" s="713" t="s">
        <v>163</v>
      </c>
      <c r="B11" s="537">
        <f>'UOS Cost Alloc. B-3 Pg 1'!K19</f>
        <v>12458</v>
      </c>
      <c r="C11" s="537">
        <f>'UOS Cost Alloc. B-4 Pg 1'!K19</f>
        <v>12458</v>
      </c>
      <c r="D11" s="537">
        <f>'UOS Cost Alloc. B-3a Pg 1'!K19</f>
        <v>0</v>
      </c>
      <c r="E11" s="537">
        <f>'UOS Cost Alloc. B-4a Pg 1'!K19</f>
        <v>0</v>
      </c>
      <c r="F11" s="537">
        <f>'UOS Cost Alloc. B-3b Pg 1'!K19</f>
        <v>0</v>
      </c>
      <c r="G11" s="537">
        <f>'UOS Cost Alloc. B-4b Pg 1'!K19</f>
        <v>0</v>
      </c>
      <c r="H11" s="714">
        <f>SUM(A11:F11)</f>
        <v>24916</v>
      </c>
      <c r="I11" s="714" t="e">
        <f>'Budget Summary by Program'!H11+'Budget Summary by Program (2)'!H11</f>
        <v>#DIV/0!</v>
      </c>
      <c r="J11" s="635" t="s">
        <v>709</v>
      </c>
      <c r="K11" s="523"/>
    </row>
    <row r="12" spans="1:11" ht="18.600000000000001" customHeight="1">
      <c r="A12" s="715" t="s">
        <v>16</v>
      </c>
      <c r="B12" s="539">
        <f t="shared" ref="B12:G12" si="0">B10+B11</f>
        <v>54125</v>
      </c>
      <c r="C12" s="539">
        <f t="shared" si="0"/>
        <v>54125</v>
      </c>
      <c r="D12" s="539">
        <f t="shared" si="0"/>
        <v>0</v>
      </c>
      <c r="E12" s="539">
        <f t="shared" si="0"/>
        <v>0</v>
      </c>
      <c r="F12" s="539">
        <f t="shared" si="0"/>
        <v>0</v>
      </c>
      <c r="G12" s="539">
        <f t="shared" si="0"/>
        <v>0</v>
      </c>
      <c r="H12" s="714">
        <f>SUM(A12:F12)</f>
        <v>108250</v>
      </c>
      <c r="I12" s="714" t="e">
        <f>'Budget Summary by Program'!H12+'Budget Summary by Program (2)'!H12</f>
        <v>#DIV/0!</v>
      </c>
      <c r="J12" s="635" t="s">
        <v>710</v>
      </c>
      <c r="K12" s="523"/>
    </row>
    <row r="13" spans="1:11" ht="16.2" thickBot="1">
      <c r="A13" s="716" t="s">
        <v>423</v>
      </c>
      <c r="B13" s="540">
        <f>IF(B11=0,0,B11/B10)</f>
        <v>0.29898960808313535</v>
      </c>
      <c r="C13" s="540">
        <f t="shared" ref="C13:I13" si="1">IF(C11=0,0,C11/C10)</f>
        <v>0.29898960808313535</v>
      </c>
      <c r="D13" s="540">
        <f t="shared" si="1"/>
        <v>0</v>
      </c>
      <c r="E13" s="540">
        <f t="shared" si="1"/>
        <v>0</v>
      </c>
      <c r="F13" s="540">
        <f t="shared" si="1"/>
        <v>0</v>
      </c>
      <c r="G13" s="540">
        <f t="shared" si="1"/>
        <v>0</v>
      </c>
      <c r="H13" s="717">
        <f t="shared" ref="H13" si="2">IF(H11=0,0,H11/H10)</f>
        <v>0.29898960808313535</v>
      </c>
      <c r="I13" s="717" t="e">
        <f t="shared" si="1"/>
        <v>#DIV/0!</v>
      </c>
      <c r="J13" s="635" t="s">
        <v>711</v>
      </c>
      <c r="K13" s="523"/>
    </row>
    <row r="14" spans="1:11" ht="18.600000000000001" customHeight="1">
      <c r="A14" s="713" t="s">
        <v>164</v>
      </c>
      <c r="B14" s="541">
        <f>'UOS Cost Alloc. B-3 Pg 1'!K35</f>
        <v>0</v>
      </c>
      <c r="C14" s="541">
        <f>'UOS Cost Alloc. B-4 Pg 1'!K35</f>
        <v>0</v>
      </c>
      <c r="D14" s="541">
        <f>'UOS Cost Alloc. B-3a Pg 1'!K35</f>
        <v>0</v>
      </c>
      <c r="E14" s="537">
        <f>'UOS Cost Alloc. B-4a Pg 1'!K35</f>
        <v>0</v>
      </c>
      <c r="F14" s="537">
        <f>'UOS Cost Alloc. B-3b Pg 1'!K35</f>
        <v>0</v>
      </c>
      <c r="G14" s="537">
        <f>'UOS Cost Alloc. B-4b Pg 1'!K35</f>
        <v>0</v>
      </c>
      <c r="H14" s="718">
        <f>SUM(A14:F14)</f>
        <v>0</v>
      </c>
      <c r="I14" s="718">
        <f>SUM(B14:G14)</f>
        <v>0</v>
      </c>
      <c r="J14" s="635"/>
      <c r="K14" s="523"/>
    </row>
    <row r="15" spans="1:11" ht="15.6" hidden="1">
      <c r="A15" s="713" t="s">
        <v>165</v>
      </c>
      <c r="B15" s="542">
        <v>0</v>
      </c>
      <c r="C15" s="543">
        <f>'B-2 page 2 BgtJustf'!F136</f>
        <v>0</v>
      </c>
      <c r="D15" s="542">
        <f>'B-3 page 2 BgtJustf'!F136</f>
        <v>0</v>
      </c>
      <c r="E15" s="542">
        <f>'B-4 page 2 BgtJustf'!IF36</f>
        <v>0</v>
      </c>
      <c r="F15" s="542">
        <f>'B-6 page 2 BgtJustf'!F136</f>
        <v>0</v>
      </c>
      <c r="G15" s="542">
        <f>'B-7 page 2 BgtJustf'!F136</f>
        <v>0</v>
      </c>
      <c r="H15" s="714">
        <f>SUM(A15:F15)</f>
        <v>0</v>
      </c>
      <c r="I15" s="714">
        <f>SUM(B15:G15)</f>
        <v>0</v>
      </c>
      <c r="J15" s="635"/>
      <c r="K15" s="523"/>
    </row>
    <row r="16" spans="1:11" s="11" customFormat="1" ht="19.5" customHeight="1" thickBot="1">
      <c r="A16" s="719" t="s">
        <v>168</v>
      </c>
      <c r="B16" s="544">
        <f t="shared" ref="B16:I16" si="3">B12+B14+B15</f>
        <v>54125</v>
      </c>
      <c r="C16" s="544">
        <f t="shared" si="3"/>
        <v>54125</v>
      </c>
      <c r="D16" s="544">
        <f t="shared" si="3"/>
        <v>0</v>
      </c>
      <c r="E16" s="544">
        <f t="shared" si="3"/>
        <v>0</v>
      </c>
      <c r="F16" s="544">
        <f t="shared" si="3"/>
        <v>0</v>
      </c>
      <c r="G16" s="545">
        <f t="shared" si="3"/>
        <v>0</v>
      </c>
      <c r="H16" s="720">
        <f t="shared" ref="H16" si="4">H12+H14+H15</f>
        <v>108250</v>
      </c>
      <c r="I16" s="720" t="e">
        <f t="shared" si="3"/>
        <v>#DIV/0!</v>
      </c>
      <c r="J16" s="635"/>
      <c r="K16" s="546"/>
    </row>
    <row r="17" spans="1:11" ht="18.899999999999999" customHeight="1">
      <c r="A17" s="721" t="s">
        <v>166</v>
      </c>
      <c r="B17" s="547">
        <f>'UOS Cost Alloc. B-3 Pg 1'!K38</f>
        <v>9201</v>
      </c>
      <c r="C17" s="548">
        <f>'UOS Cost Alloc. B-4 Pg 1'!K38</f>
        <v>9201</v>
      </c>
      <c r="D17" s="548" t="e">
        <f>'UOS Cost Alloc. B-3a Pg 1'!K38</f>
        <v>#DIV/0!</v>
      </c>
      <c r="E17" s="548" t="e">
        <f>'UOS Cost Alloc. B-4a Pg 1'!K38</f>
        <v>#DIV/0!</v>
      </c>
      <c r="F17" s="548" t="e">
        <f>'UOS Cost Alloc. B-3b Pg 1'!K38</f>
        <v>#DIV/0!</v>
      </c>
      <c r="G17" s="537" t="e">
        <f>'UOS Cost Alloc. B-4b Pg 1'!K38</f>
        <v>#DIV/0!</v>
      </c>
      <c r="H17" s="722" t="e">
        <f>SUM(A17:F17)</f>
        <v>#DIV/0!</v>
      </c>
      <c r="I17" s="714" t="e">
        <f>'Budget Summary by Program'!H17+'Budget Summary by Program (2)'!H17</f>
        <v>#DIV/0!</v>
      </c>
      <c r="J17" s="635"/>
      <c r="K17" s="523"/>
    </row>
    <row r="18" spans="1:11" ht="16.2" thickBot="1">
      <c r="A18" s="723" t="s">
        <v>167</v>
      </c>
      <c r="B18" s="540">
        <f>IF(B17=0,0,B17/B16)</f>
        <v>0.16999538106235565</v>
      </c>
      <c r="C18" s="540">
        <f t="shared" ref="C18:I18" si="5">IF(C17=0,0,C17/C16)</f>
        <v>0.16999538106235565</v>
      </c>
      <c r="D18" s="540" t="e">
        <f t="shared" si="5"/>
        <v>#DIV/0!</v>
      </c>
      <c r="E18" s="540" t="e">
        <f t="shared" si="5"/>
        <v>#DIV/0!</v>
      </c>
      <c r="F18" s="540" t="e">
        <f t="shared" si="5"/>
        <v>#DIV/0!</v>
      </c>
      <c r="G18" s="540" t="e">
        <f t="shared" si="5"/>
        <v>#DIV/0!</v>
      </c>
      <c r="H18" s="717" t="e">
        <f t="shared" ref="H18" si="6">IF(H17=0,0,H17/H16)</f>
        <v>#DIV/0!</v>
      </c>
      <c r="I18" s="717" t="e">
        <f t="shared" si="5"/>
        <v>#DIV/0!</v>
      </c>
      <c r="J18" s="635"/>
      <c r="K18" s="523"/>
    </row>
    <row r="19" spans="1:11" s="11" customFormat="1" ht="20.399999999999999" customHeight="1" thickBot="1">
      <c r="A19" s="724" t="s">
        <v>173</v>
      </c>
      <c r="B19" s="549">
        <f t="shared" ref="B19:G19" si="7">B16+B17</f>
        <v>63326</v>
      </c>
      <c r="C19" s="550">
        <f t="shared" si="7"/>
        <v>63326</v>
      </c>
      <c r="D19" s="550" t="e">
        <f t="shared" si="7"/>
        <v>#DIV/0!</v>
      </c>
      <c r="E19" s="550" t="e">
        <f t="shared" si="7"/>
        <v>#DIV/0!</v>
      </c>
      <c r="F19" s="550" t="e">
        <f t="shared" si="7"/>
        <v>#DIV/0!</v>
      </c>
      <c r="G19" s="551" t="e">
        <f t="shared" si="7"/>
        <v>#DIV/0!</v>
      </c>
      <c r="H19" s="725" t="e">
        <f>SUM(A19:F19)</f>
        <v>#DIV/0!</v>
      </c>
      <c r="I19" s="714" t="e">
        <f>'Budget Summary by Program'!H19+'Budget Summary by Program (2)'!H19</f>
        <v>#DIV/0!</v>
      </c>
      <c r="J19" s="646"/>
      <c r="K19" s="546"/>
    </row>
    <row r="20" spans="1:11" s="11" customFormat="1" ht="24.75" customHeight="1" thickBot="1">
      <c r="A20" s="726" t="s">
        <v>66</v>
      </c>
      <c r="B20" s="650"/>
      <c r="C20" s="651"/>
      <c r="D20" s="651"/>
      <c r="E20" s="651"/>
      <c r="F20" s="651"/>
      <c r="G20" s="652"/>
      <c r="H20" s="727"/>
      <c r="I20" s="727"/>
      <c r="J20" s="644"/>
      <c r="K20" s="546"/>
    </row>
    <row r="21" spans="1:11" s="11" customFormat="1" ht="15.6">
      <c r="A21" s="728" t="s">
        <v>177</v>
      </c>
      <c r="B21" s="636"/>
      <c r="C21" s="636"/>
      <c r="D21" s="636"/>
      <c r="E21" s="636"/>
      <c r="F21" s="636"/>
      <c r="G21" s="637"/>
      <c r="H21" s="729"/>
      <c r="I21" s="729"/>
      <c r="J21" s="646"/>
      <c r="K21" s="546"/>
    </row>
    <row r="22" spans="1:11" ht="17.399999999999999" customHeight="1">
      <c r="A22" s="730" t="s">
        <v>341</v>
      </c>
      <c r="B22" s="638"/>
      <c r="C22" s="638"/>
      <c r="D22" s="638"/>
      <c r="E22" s="638"/>
      <c r="F22" s="638"/>
      <c r="G22" s="639"/>
      <c r="H22" s="731">
        <f t="shared" ref="H22:I32" si="8">SUM(A22:F22)</f>
        <v>0</v>
      </c>
      <c r="I22" s="731">
        <f t="shared" si="8"/>
        <v>0</v>
      </c>
      <c r="J22" s="645"/>
      <c r="K22" s="523"/>
    </row>
    <row r="23" spans="1:11" ht="18.600000000000001" customHeight="1">
      <c r="A23" s="730" t="s">
        <v>342</v>
      </c>
      <c r="B23" s="638"/>
      <c r="C23" s="638"/>
      <c r="D23" s="638"/>
      <c r="E23" s="638"/>
      <c r="F23" s="638"/>
      <c r="G23" s="639"/>
      <c r="H23" s="731">
        <f t="shared" si="8"/>
        <v>0</v>
      </c>
      <c r="I23" s="731">
        <f t="shared" si="8"/>
        <v>0</v>
      </c>
      <c r="J23" s="645"/>
      <c r="K23" s="523"/>
    </row>
    <row r="24" spans="1:11" ht="18.899999999999999" customHeight="1">
      <c r="A24" s="730" t="s">
        <v>344</v>
      </c>
      <c r="B24" s="638"/>
      <c r="C24" s="638"/>
      <c r="D24" s="638"/>
      <c r="E24" s="638"/>
      <c r="F24" s="638"/>
      <c r="G24" s="639"/>
      <c r="H24" s="731">
        <f t="shared" si="8"/>
        <v>0</v>
      </c>
      <c r="I24" s="731">
        <f t="shared" si="8"/>
        <v>0</v>
      </c>
      <c r="J24" s="645"/>
      <c r="K24" s="538" t="s">
        <v>109</v>
      </c>
    </row>
    <row r="25" spans="1:11" ht="20.399999999999999">
      <c r="A25" s="730"/>
      <c r="B25" s="638"/>
      <c r="C25" s="638"/>
      <c r="D25" s="638"/>
      <c r="E25" s="638"/>
      <c r="F25" s="638"/>
      <c r="G25" s="639"/>
      <c r="H25" s="731">
        <f t="shared" si="8"/>
        <v>0</v>
      </c>
      <c r="I25" s="731">
        <f t="shared" si="8"/>
        <v>0</v>
      </c>
      <c r="J25" s="807" t="s">
        <v>588</v>
      </c>
      <c r="K25" s="523"/>
    </row>
    <row r="26" spans="1:11" ht="15.6">
      <c r="A26" s="730"/>
      <c r="B26" s="638"/>
      <c r="C26" s="638"/>
      <c r="D26" s="638"/>
      <c r="E26" s="638"/>
      <c r="F26" s="638"/>
      <c r="G26" s="639"/>
      <c r="H26" s="731">
        <f t="shared" si="8"/>
        <v>0</v>
      </c>
      <c r="I26" s="731">
        <f t="shared" si="8"/>
        <v>0</v>
      </c>
      <c r="J26" s="645"/>
      <c r="K26" s="523"/>
    </row>
    <row r="27" spans="1:11" ht="15.6">
      <c r="A27" s="730"/>
      <c r="B27" s="638"/>
      <c r="C27" s="638"/>
      <c r="D27" s="638"/>
      <c r="E27" s="638"/>
      <c r="F27" s="638"/>
      <c r="G27" s="639"/>
      <c r="H27" s="731">
        <f t="shared" si="8"/>
        <v>0</v>
      </c>
      <c r="I27" s="731">
        <f t="shared" si="8"/>
        <v>0</v>
      </c>
      <c r="J27" s="645"/>
      <c r="K27" s="523"/>
    </row>
    <row r="28" spans="1:11" ht="15.6">
      <c r="A28" s="730"/>
      <c r="B28" s="638"/>
      <c r="C28" s="638"/>
      <c r="D28" s="638"/>
      <c r="E28" s="638"/>
      <c r="F28" s="638"/>
      <c r="G28" s="639"/>
      <c r="H28" s="731">
        <f t="shared" si="8"/>
        <v>0</v>
      </c>
      <c r="I28" s="731">
        <f t="shared" si="8"/>
        <v>0</v>
      </c>
      <c r="J28" s="645"/>
      <c r="K28" s="523"/>
    </row>
    <row r="29" spans="1:11" ht="15.6">
      <c r="A29" s="730"/>
      <c r="B29" s="638"/>
      <c r="C29" s="638"/>
      <c r="D29" s="638"/>
      <c r="E29" s="638"/>
      <c r="F29" s="638"/>
      <c r="G29" s="640"/>
      <c r="H29" s="731">
        <f t="shared" si="8"/>
        <v>0</v>
      </c>
      <c r="I29" s="731">
        <f t="shared" si="8"/>
        <v>0</v>
      </c>
      <c r="J29" s="645"/>
      <c r="K29" s="523"/>
    </row>
    <row r="30" spans="1:11" ht="15.6">
      <c r="A30" s="730"/>
      <c r="B30" s="638"/>
      <c r="C30" s="638"/>
      <c r="D30" s="638"/>
      <c r="E30" s="638"/>
      <c r="F30" s="638"/>
      <c r="G30" s="639"/>
      <c r="H30" s="731">
        <f t="shared" si="8"/>
        <v>0</v>
      </c>
      <c r="I30" s="731">
        <f t="shared" si="8"/>
        <v>0</v>
      </c>
      <c r="J30" s="645"/>
      <c r="K30" s="523"/>
    </row>
    <row r="31" spans="1:11" ht="15.6">
      <c r="A31" s="730" t="s">
        <v>182</v>
      </c>
      <c r="B31" s="641"/>
      <c r="C31" s="641"/>
      <c r="D31" s="641"/>
      <c r="E31" s="641"/>
      <c r="F31" s="641"/>
      <c r="G31" s="642"/>
      <c r="H31" s="731">
        <f t="shared" si="8"/>
        <v>0</v>
      </c>
      <c r="I31" s="731">
        <f t="shared" si="8"/>
        <v>0</v>
      </c>
      <c r="J31" s="645"/>
      <c r="K31" s="523"/>
    </row>
    <row r="32" spans="1:11" s="11" customFormat="1" ht="20.399999999999999" customHeight="1" thickBot="1">
      <c r="A32" s="719" t="s">
        <v>174</v>
      </c>
      <c r="B32" s="632">
        <f>SUM(B22:B31)</f>
        <v>0</v>
      </c>
      <c r="C32" s="632">
        <f t="shared" ref="C32:F32" si="9">SUM(C22:C31)</f>
        <v>0</v>
      </c>
      <c r="D32" s="632">
        <f t="shared" si="9"/>
        <v>0</v>
      </c>
      <c r="E32" s="632">
        <f t="shared" si="9"/>
        <v>0</v>
      </c>
      <c r="F32" s="632">
        <f t="shared" si="9"/>
        <v>0</v>
      </c>
      <c r="G32" s="633">
        <f>SUM(G22:G31)</f>
        <v>0</v>
      </c>
      <c r="H32" s="731">
        <f t="shared" si="8"/>
        <v>0</v>
      </c>
      <c r="I32" s="731">
        <f t="shared" si="8"/>
        <v>0</v>
      </c>
      <c r="J32" s="646"/>
      <c r="K32" s="546"/>
    </row>
    <row r="33" spans="1:18" s="11" customFormat="1" ht="15.6">
      <c r="A33" s="728" t="s">
        <v>175</v>
      </c>
      <c r="B33" s="552"/>
      <c r="C33" s="552"/>
      <c r="D33" s="552"/>
      <c r="E33" s="552"/>
      <c r="F33" s="552"/>
      <c r="G33" s="553"/>
      <c r="H33" s="732"/>
      <c r="I33" s="732"/>
      <c r="J33" s="646"/>
      <c r="K33" s="546"/>
    </row>
    <row r="34" spans="1:18" s="11" customFormat="1" ht="15.6">
      <c r="A34" s="730"/>
      <c r="B34" s="554"/>
      <c r="C34" s="554"/>
      <c r="D34" s="554"/>
      <c r="E34" s="554"/>
      <c r="F34" s="554"/>
      <c r="G34" s="555"/>
      <c r="H34" s="733">
        <f t="shared" ref="H34:I38" si="10">SUM(A34:F34)</f>
        <v>0</v>
      </c>
      <c r="I34" s="733">
        <f t="shared" si="10"/>
        <v>0</v>
      </c>
      <c r="J34" s="646"/>
      <c r="K34" s="546"/>
    </row>
    <row r="35" spans="1:18" s="11" customFormat="1" ht="15.6">
      <c r="A35" s="730"/>
      <c r="B35" s="554"/>
      <c r="C35" s="554"/>
      <c r="D35" s="554"/>
      <c r="E35" s="554"/>
      <c r="F35" s="554"/>
      <c r="G35" s="555"/>
      <c r="H35" s="733">
        <f t="shared" si="10"/>
        <v>0</v>
      </c>
      <c r="I35" s="733">
        <f t="shared" si="10"/>
        <v>0</v>
      </c>
      <c r="J35" s="646"/>
      <c r="K35" s="546"/>
    </row>
    <row r="36" spans="1:18" s="11" customFormat="1" ht="15.6">
      <c r="A36" s="730"/>
      <c r="B36" s="554"/>
      <c r="C36" s="554"/>
      <c r="D36" s="554"/>
      <c r="E36" s="554"/>
      <c r="F36" s="554"/>
      <c r="G36" s="555"/>
      <c r="H36" s="733">
        <f t="shared" si="10"/>
        <v>0</v>
      </c>
      <c r="I36" s="733">
        <f t="shared" si="10"/>
        <v>0</v>
      </c>
      <c r="J36" s="646"/>
      <c r="K36" s="546"/>
    </row>
    <row r="37" spans="1:18" s="11" customFormat="1" ht="15.6">
      <c r="A37" s="730" t="s">
        <v>182</v>
      </c>
      <c r="B37" s="556"/>
      <c r="C37" s="556"/>
      <c r="D37" s="556"/>
      <c r="E37" s="556"/>
      <c r="F37" s="556"/>
      <c r="G37" s="557"/>
      <c r="H37" s="733">
        <f t="shared" si="10"/>
        <v>0</v>
      </c>
      <c r="I37" s="733">
        <f t="shared" si="10"/>
        <v>0</v>
      </c>
      <c r="J37" s="646"/>
      <c r="K37" s="546"/>
    </row>
    <row r="38" spans="1:18" s="11" customFormat="1" ht="18" customHeight="1" thickBot="1">
      <c r="A38" s="734" t="s">
        <v>176</v>
      </c>
      <c r="B38" s="632">
        <f>SUM(B34:B37)</f>
        <v>0</v>
      </c>
      <c r="C38" s="632">
        <f t="shared" ref="C38:F38" si="11">SUM(C34:C37)</f>
        <v>0</v>
      </c>
      <c r="D38" s="632">
        <f t="shared" si="11"/>
        <v>0</v>
      </c>
      <c r="E38" s="632">
        <f t="shared" si="11"/>
        <v>0</v>
      </c>
      <c r="F38" s="632">
        <f t="shared" si="11"/>
        <v>0</v>
      </c>
      <c r="G38" s="634">
        <f>SUM(G34:G37)</f>
        <v>0</v>
      </c>
      <c r="H38" s="735">
        <f t="shared" si="10"/>
        <v>0</v>
      </c>
      <c r="I38" s="735">
        <f t="shared" si="10"/>
        <v>0</v>
      </c>
      <c r="J38" s="646"/>
      <c r="K38" s="546"/>
    </row>
    <row r="39" spans="1:18" s="11" customFormat="1" ht="23.4" customHeight="1">
      <c r="A39" s="736" t="s">
        <v>179</v>
      </c>
      <c r="B39" s="737">
        <f>B32+B38</f>
        <v>0</v>
      </c>
      <c r="C39" s="737">
        <f>C32+C38</f>
        <v>0</v>
      </c>
      <c r="D39" s="737">
        <f t="shared" ref="D39:I39" si="12">D32+D38</f>
        <v>0</v>
      </c>
      <c r="E39" s="737">
        <f t="shared" si="12"/>
        <v>0</v>
      </c>
      <c r="F39" s="737">
        <f t="shared" si="12"/>
        <v>0</v>
      </c>
      <c r="G39" s="738">
        <f t="shared" si="12"/>
        <v>0</v>
      </c>
      <c r="H39" s="737">
        <f t="shared" ref="H39" si="13">H32+H38</f>
        <v>0</v>
      </c>
      <c r="I39" s="737">
        <f t="shared" si="12"/>
        <v>0</v>
      </c>
      <c r="J39" s="646"/>
      <c r="K39" s="546"/>
    </row>
    <row r="40" spans="1:18" s="134" customFormat="1" ht="23.1" customHeight="1">
      <c r="A40" s="674" t="s">
        <v>591</v>
      </c>
      <c r="B40" s="558" t="s">
        <v>589</v>
      </c>
      <c r="C40" s="558" t="s">
        <v>589</v>
      </c>
      <c r="D40" s="558" t="s">
        <v>589</v>
      </c>
      <c r="E40" s="558" t="s">
        <v>589</v>
      </c>
      <c r="F40" s="558" t="s">
        <v>589</v>
      </c>
      <c r="G40" s="558" t="s">
        <v>589</v>
      </c>
      <c r="H40" s="559"/>
      <c r="I40" s="559"/>
      <c r="J40" s="635" t="s">
        <v>622</v>
      </c>
      <c r="K40" s="560"/>
    </row>
    <row r="41" spans="1:18" ht="30.9" customHeight="1">
      <c r="A41" s="561" t="s">
        <v>406</v>
      </c>
      <c r="B41" s="997"/>
      <c r="C41" s="998"/>
      <c r="D41" s="562" t="s">
        <v>407</v>
      </c>
      <c r="E41" s="998"/>
      <c r="F41" s="998"/>
      <c r="G41" s="998"/>
      <c r="H41" s="998"/>
      <c r="I41" s="999"/>
      <c r="J41" s="993" t="s">
        <v>625</v>
      </c>
      <c r="K41" s="994"/>
      <c r="L41" s="994"/>
      <c r="M41" s="994"/>
      <c r="N41" s="994"/>
      <c r="O41" s="994"/>
      <c r="P41" s="994"/>
    </row>
    <row r="42" spans="1:18" ht="22.5" customHeight="1">
      <c r="A42" s="127"/>
      <c r="J42" s="993" t="s">
        <v>623</v>
      </c>
      <c r="K42" s="994"/>
      <c r="L42" s="994"/>
      <c r="M42" s="994"/>
      <c r="N42" s="994"/>
      <c r="O42" s="994"/>
      <c r="P42" s="994"/>
      <c r="Q42" s="994"/>
      <c r="R42" s="994"/>
    </row>
    <row r="43" spans="1:18" ht="42">
      <c r="A43" s="319" t="s">
        <v>425</v>
      </c>
      <c r="B43" s="320">
        <f>B19-B39</f>
        <v>63326</v>
      </c>
      <c r="C43" s="320">
        <f t="shared" ref="C43:G43" si="14">C19-C39</f>
        <v>63326</v>
      </c>
      <c r="D43" s="320" t="e">
        <f t="shared" si="14"/>
        <v>#DIV/0!</v>
      </c>
      <c r="E43" s="320" t="e">
        <f t="shared" si="14"/>
        <v>#DIV/0!</v>
      </c>
      <c r="F43" s="320" t="e">
        <f t="shared" si="14"/>
        <v>#DIV/0!</v>
      </c>
      <c r="G43" s="320" t="e">
        <f t="shared" si="14"/>
        <v>#DIV/0!</v>
      </c>
      <c r="H43" s="320"/>
      <c r="J43" s="635" t="s">
        <v>594</v>
      </c>
    </row>
  </sheetData>
  <mergeCells count="7">
    <mergeCell ref="J42:R42"/>
    <mergeCell ref="H6:H8"/>
    <mergeCell ref="A1:I1"/>
    <mergeCell ref="I6:I8"/>
    <mergeCell ref="B41:C41"/>
    <mergeCell ref="E41:I41"/>
    <mergeCell ref="J41:P41"/>
  </mergeCells>
  <conditionalFormatting sqref="B13:I13">
    <cfRule type="cellIs" dxfId="74" priority="2" operator="greaterThan">
      <formula>0.3</formula>
    </cfRule>
    <cfRule type="cellIs" dxfId="73" priority="3" operator="greaterThan">
      <formula>0.3</formula>
    </cfRule>
  </conditionalFormatting>
  <conditionalFormatting sqref="B18:I18">
    <cfRule type="cellIs" dxfId="72" priority="1" operator="greaterThan">
      <formula>0.151</formula>
    </cfRule>
  </conditionalFormatting>
  <dataValidations count="3">
    <dataValidation type="list" allowBlank="1" showInputMessage="1" showErrorMessage="1" sqref="B40:G40" xr:uid="{00000000-0002-0000-0700-000000000000}">
      <formula1>CONTRACTTYPE</formula1>
    </dataValidation>
    <dataValidation type="list" allowBlank="1" showInputMessage="1" showErrorMessage="1" sqref="A34:A36" xr:uid="{00000000-0002-0000-0700-000001000000}">
      <formula1>NONDPHFUNDSRCS</formula1>
    </dataValidation>
    <dataValidation type="list" allowBlank="1" showInputMessage="1" showErrorMessage="1" sqref="A22:A30" xr:uid="{00000000-0002-0000-0700-000002000000}">
      <formula1>DPHFUNDSRCS</formula1>
    </dataValidation>
  </dataValidations>
  <printOptions horizontalCentered="1"/>
  <pageMargins left="0.45" right="0.45" top="0.75" bottom="0.75" header="0.3" footer="0.3"/>
  <pageSetup scale="69" firstPageNumber="2" fitToHeight="0" orientation="portrait" useFirstPageNumber="1" r:id="rId1"/>
  <headerFooter scaleWithDoc="0">
    <oddHeader>&amp;RPage &amp;P</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48</vt:i4>
      </vt:variant>
      <vt:variant>
        <vt:lpstr>Named Ranges</vt:lpstr>
      </vt:variant>
      <vt:variant>
        <vt:i4>49</vt:i4>
      </vt:variant>
    </vt:vector>
  </HeadingPairs>
  <TitlesOfParts>
    <vt:vector size="97" baseType="lpstr">
      <vt:lpstr>Fringe Rate Form Legal</vt:lpstr>
      <vt:lpstr>Fringe Rate Form Letter</vt:lpstr>
      <vt:lpstr>Before you Begin Instructions</vt:lpstr>
      <vt:lpstr>NEW UOS&amp;UDC Allocations</vt:lpstr>
      <vt:lpstr>Budget Summary by Program</vt:lpstr>
      <vt:lpstr>Budget Summary w Capital</vt:lpstr>
      <vt:lpstr>App B-1 w Capital Page 1</vt:lpstr>
      <vt:lpstr>B-1 BgtJustf w Capital</vt:lpstr>
      <vt:lpstr>Budget Summary by Program (2)</vt:lpstr>
      <vt:lpstr>UOS Cost Alloc. B-1 Pg 1</vt:lpstr>
      <vt:lpstr>Bdgt Justf B-1 Pg 2 </vt:lpstr>
      <vt:lpstr>App B-2 Page 1</vt:lpstr>
      <vt:lpstr>B-2 page 2 BgtJustf</vt:lpstr>
      <vt:lpstr>App B-3 Page 1</vt:lpstr>
      <vt:lpstr>B-3 page 2 BgtJustf</vt:lpstr>
      <vt:lpstr>App B-4 Page 1</vt:lpstr>
      <vt:lpstr>B-4 page 2 BgtJustf</vt:lpstr>
      <vt:lpstr>App B-5 Page 1</vt:lpstr>
      <vt:lpstr>B-5 page 2 BgtJustf</vt:lpstr>
      <vt:lpstr>App B-6 Page 1</vt:lpstr>
      <vt:lpstr>B-6 page 2 BgtJustf</vt:lpstr>
      <vt:lpstr>App B-7 Page 1</vt:lpstr>
      <vt:lpstr>B-7 page 2 BgtJustf</vt:lpstr>
      <vt:lpstr>UOS Cost Alloc. B-2 Pg 1</vt:lpstr>
      <vt:lpstr>Bdgt Justf B-2 Pg 2 </vt:lpstr>
      <vt:lpstr>UOS Cost Alloc. B-1a Pg 1</vt:lpstr>
      <vt:lpstr>Bdgt Justf B-1a Pg 2 </vt:lpstr>
      <vt:lpstr>UOS Cost Alloc. B-2a Pg 1</vt:lpstr>
      <vt:lpstr>Bdgt Justf B-2a Pg 2 </vt:lpstr>
      <vt:lpstr>UOS Cost Alloc. B-1b Pg 1</vt:lpstr>
      <vt:lpstr>Bdgt Justf B-1b Pg 2 </vt:lpstr>
      <vt:lpstr>UOS Cost Alloc. B-2b Pg 1</vt:lpstr>
      <vt:lpstr>Bdgt Justf B-2b Pg 2 </vt:lpstr>
      <vt:lpstr>UOS Cost Alloc. B-3 Pg 1</vt:lpstr>
      <vt:lpstr>Bdgt Justf B-3 Pg 2</vt:lpstr>
      <vt:lpstr>UOS Cost Alloc. B-4 Pg 1</vt:lpstr>
      <vt:lpstr>Bdgt Justf B-4 Pg 2</vt:lpstr>
      <vt:lpstr>UOS Cost Alloc. B-3a Pg 1</vt:lpstr>
      <vt:lpstr>Bdgt Justf B-3a Pg 2</vt:lpstr>
      <vt:lpstr>UOS Cost Alloc. B-4a Pg 1</vt:lpstr>
      <vt:lpstr>Bdgt Justf B-4a Pg 2</vt:lpstr>
      <vt:lpstr>UOS Cost Alloc. B-3b Pg 1</vt:lpstr>
      <vt:lpstr>Bdgt Justf B-3b Pg 2</vt:lpstr>
      <vt:lpstr>UOS Cost Alloc. B-4b Pg 1</vt:lpstr>
      <vt:lpstr>Bdgt Justf B-4b Pg 2</vt:lpstr>
      <vt:lpstr>DROPDOWN FUND SOURCES</vt:lpstr>
      <vt:lpstr>DROPDOWN CONTRACTTYPE</vt:lpstr>
      <vt:lpstr>DROPDOWN HHS Service Modes</vt:lpstr>
      <vt:lpstr>CONTRACTTYPE</vt:lpstr>
      <vt:lpstr>DPHFUNDSRCS</vt:lpstr>
      <vt:lpstr>NONDPHFUNDSRCS</vt:lpstr>
      <vt:lpstr>'App B-1 w Capital Page 1'!Print_Area</vt:lpstr>
      <vt:lpstr>'App B-2 Page 1'!Print_Area</vt:lpstr>
      <vt:lpstr>'App B-3 Page 1'!Print_Area</vt:lpstr>
      <vt:lpstr>'App B-4 Page 1'!Print_Area</vt:lpstr>
      <vt:lpstr>'App B-5 Page 1'!Print_Area</vt:lpstr>
      <vt:lpstr>'App B-6 Page 1'!Print_Area</vt:lpstr>
      <vt:lpstr>'App B-7 Page 1'!Print_Area</vt:lpstr>
      <vt:lpstr>'B-1 BgtJustf w Capital'!Print_Area</vt:lpstr>
      <vt:lpstr>'B-2 page 2 BgtJustf'!Print_Area</vt:lpstr>
      <vt:lpstr>'B-3 page 2 BgtJustf'!Print_Area</vt:lpstr>
      <vt:lpstr>'B-4 page 2 BgtJustf'!Print_Area</vt:lpstr>
      <vt:lpstr>'B-5 page 2 BgtJustf'!Print_Area</vt:lpstr>
      <vt:lpstr>'B-6 page 2 BgtJustf'!Print_Area</vt:lpstr>
      <vt:lpstr>'B-7 page 2 BgtJustf'!Print_Area</vt:lpstr>
      <vt:lpstr>'Bdgt Justf B-1 Pg 2 '!Print_Area</vt:lpstr>
      <vt:lpstr>'Bdgt Justf B-1a Pg 2 '!Print_Area</vt:lpstr>
      <vt:lpstr>'Bdgt Justf B-1b Pg 2 '!Print_Area</vt:lpstr>
      <vt:lpstr>'Bdgt Justf B-2 Pg 2 '!Print_Area</vt:lpstr>
      <vt:lpstr>'Bdgt Justf B-2a Pg 2 '!Print_Area</vt:lpstr>
      <vt:lpstr>'Bdgt Justf B-2b Pg 2 '!Print_Area</vt:lpstr>
      <vt:lpstr>'Bdgt Justf B-3 Pg 2'!Print_Area</vt:lpstr>
      <vt:lpstr>'Bdgt Justf B-3a Pg 2'!Print_Area</vt:lpstr>
      <vt:lpstr>'Bdgt Justf B-3b Pg 2'!Print_Area</vt:lpstr>
      <vt:lpstr>'Bdgt Justf B-4 Pg 2'!Print_Area</vt:lpstr>
      <vt:lpstr>'Bdgt Justf B-4a Pg 2'!Print_Area</vt:lpstr>
      <vt:lpstr>'Bdgt Justf B-4b Pg 2'!Print_Area</vt:lpstr>
      <vt:lpstr>'Before you Begin Instructions'!Print_Area</vt:lpstr>
      <vt:lpstr>'Budget Summary by Program'!Print_Area</vt:lpstr>
      <vt:lpstr>'Budget Summary by Program (2)'!Print_Area</vt:lpstr>
      <vt:lpstr>'Budget Summary w Capital'!Print_Area</vt:lpstr>
      <vt:lpstr>'DROPDOWN FUND SOURCES'!Print_Area</vt:lpstr>
      <vt:lpstr>'Fringe Rate Form Legal'!Print_Area</vt:lpstr>
      <vt:lpstr>'Fringe Rate Form Letter'!Print_Area</vt:lpstr>
      <vt:lpstr>'NEW UOS&amp;UDC Allocations'!Print_Area</vt:lpstr>
      <vt:lpstr>'UOS Cost Alloc. B-1 Pg 1'!Print_Area</vt:lpstr>
      <vt:lpstr>'UOS Cost Alloc. B-1a Pg 1'!Print_Area</vt:lpstr>
      <vt:lpstr>'UOS Cost Alloc. B-1b Pg 1'!Print_Area</vt:lpstr>
      <vt:lpstr>'UOS Cost Alloc. B-2 Pg 1'!Print_Area</vt:lpstr>
      <vt:lpstr>'UOS Cost Alloc. B-2a Pg 1'!Print_Area</vt:lpstr>
      <vt:lpstr>'UOS Cost Alloc. B-2b Pg 1'!Print_Area</vt:lpstr>
      <vt:lpstr>'UOS Cost Alloc. B-3 Pg 1'!Print_Area</vt:lpstr>
      <vt:lpstr>'UOS Cost Alloc. B-3a Pg 1'!Print_Area</vt:lpstr>
      <vt:lpstr>'UOS Cost Alloc. B-3b Pg 1'!Print_Area</vt:lpstr>
      <vt:lpstr>'UOS Cost Alloc. B-4 Pg 1'!Print_Area</vt:lpstr>
      <vt:lpstr>'UOS Cost Alloc. B-4a Pg 1'!Print_Area</vt:lpstr>
      <vt:lpstr>'UOS Cost Alloc. B-4b Pg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2023-08-07T15:50:25Z</cp:lastPrinted>
  <dcterms:created xsi:type="dcterms:W3CDTF">2001-04-12T22:36:12Z</dcterms:created>
  <dcterms:modified xsi:type="dcterms:W3CDTF">2024-01-03T17:17:42Z</dcterms:modified>
</cp:coreProperties>
</file>